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B6CDE9-7767-4BF8-9CD6-0C46FD6F3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6" r:id="rId2"/>
    <sheet name="Active 2" sheetId="1" r:id="rId3"/>
    <sheet name="Graphs 2" sheetId="5" r:id="rId4"/>
    <sheet name="BAV" sheetId="2" r:id="rId5"/>
    <sheet name="A (old)" sheetId="3" r:id="rId6"/>
  </sheets>
  <definedNames>
    <definedName name="solver_adj" localSheetId="5" hidden="1">'A (old)'!$S$2:$S$7</definedName>
    <definedName name="solver_adj" localSheetId="0" hidden="1">'Active 1'!$AC$3:$AC$10</definedName>
    <definedName name="solver_adj" localSheetId="2" hidden="1">'Active 2'!$S$5</definedName>
    <definedName name="solver_cvg" localSheetId="5" hidden="1">0.0001</definedName>
    <definedName name="solver_cvg" localSheetId="0" hidden="1">0.0001</definedName>
    <definedName name="solver_cvg" localSheetId="2" hidden="1">0.0001</definedName>
    <definedName name="solver_drv" localSheetId="5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0" hidden="1">1</definedName>
    <definedName name="solver_nwt" localSheetId="2" hidden="1">1</definedName>
    <definedName name="solver_opt" localSheetId="5" hidden="1">'A (old)'!$S$8</definedName>
    <definedName name="solver_opt" localSheetId="0" hidden="1">'Active 1'!$AC$11</definedName>
    <definedName name="solver_opt" localSheetId="2" hidden="1">'Active 2'!$S$8</definedName>
    <definedName name="solver_pre" localSheetId="5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436" i="1" l="1"/>
  <c r="F436" i="1" s="1"/>
  <c r="Q436" i="1"/>
  <c r="T436" i="1"/>
  <c r="E441" i="4"/>
  <c r="F441" i="4" s="1"/>
  <c r="Q441" i="4"/>
  <c r="T441" i="4"/>
  <c r="E439" i="4"/>
  <c r="F439" i="4" s="1"/>
  <c r="G439" i="4" s="1"/>
  <c r="Q439" i="4"/>
  <c r="T439" i="4"/>
  <c r="E440" i="4"/>
  <c r="F440" i="4" s="1"/>
  <c r="Q440" i="4"/>
  <c r="T440" i="4"/>
  <c r="F14" i="1"/>
  <c r="E434" i="1"/>
  <c r="F434" i="1" s="1"/>
  <c r="Q434" i="1"/>
  <c r="T434" i="1"/>
  <c r="E435" i="1"/>
  <c r="F435" i="1" s="1"/>
  <c r="Q435" i="1"/>
  <c r="T435" i="1"/>
  <c r="F14" i="4"/>
  <c r="AU436" i="1" l="1"/>
  <c r="G436" i="1"/>
  <c r="Z436" i="1"/>
  <c r="P436" i="1"/>
  <c r="G441" i="4"/>
  <c r="Z441" i="4"/>
  <c r="P441" i="4"/>
  <c r="AU441" i="4"/>
  <c r="Z440" i="4"/>
  <c r="G440" i="4"/>
  <c r="K439" i="4"/>
  <c r="Z439" i="4"/>
  <c r="F15" i="1"/>
  <c r="G435" i="1"/>
  <c r="Z435" i="1"/>
  <c r="P435" i="1"/>
  <c r="S435" i="1" s="1"/>
  <c r="AU435" i="1"/>
  <c r="G434" i="1"/>
  <c r="Z434" i="1"/>
  <c r="P434" i="1"/>
  <c r="S434" i="1" s="1"/>
  <c r="AU434" i="1"/>
  <c r="F15" i="4"/>
  <c r="AC436" i="1" l="1"/>
  <c r="K436" i="1"/>
  <c r="AT436" i="1"/>
  <c r="AS436" i="1" s="1"/>
  <c r="AR436" i="1" s="1"/>
  <c r="AQ436" i="1" s="1"/>
  <c r="AP436" i="1" s="1"/>
  <c r="AO436" i="1" s="1"/>
  <c r="AN436" i="1" s="1"/>
  <c r="AM436" i="1" s="1"/>
  <c r="AL436" i="1" s="1"/>
  <c r="S436" i="1"/>
  <c r="K441" i="4"/>
  <c r="AC441" i="4"/>
  <c r="S441" i="4"/>
  <c r="AT441" i="4"/>
  <c r="AS441" i="4" s="1"/>
  <c r="AR441" i="4" s="1"/>
  <c r="AQ441" i="4" s="1"/>
  <c r="AP441" i="4" s="1"/>
  <c r="AO441" i="4" s="1"/>
  <c r="AN441" i="4" s="1"/>
  <c r="AM441" i="4" s="1"/>
  <c r="AL441" i="4" s="1"/>
  <c r="K440" i="4"/>
  <c r="AT435" i="1"/>
  <c r="AS435" i="1"/>
  <c r="AR435" i="1" s="1"/>
  <c r="AQ435" i="1" s="1"/>
  <c r="AP435" i="1" s="1"/>
  <c r="AO435" i="1" s="1"/>
  <c r="AN435" i="1" s="1"/>
  <c r="AM435" i="1" s="1"/>
  <c r="AL435" i="1" s="1"/>
  <c r="AF435" i="1"/>
  <c r="AF434" i="1"/>
  <c r="AC434" i="1"/>
  <c r="K434" i="1"/>
  <c r="U434" i="1"/>
  <c r="AC435" i="1"/>
  <c r="K435" i="1"/>
  <c r="AT434" i="1"/>
  <c r="AS434" i="1" s="1"/>
  <c r="AR434" i="1" s="1"/>
  <c r="AQ434" i="1" s="1"/>
  <c r="AP434" i="1" s="1"/>
  <c r="AO434" i="1" s="1"/>
  <c r="AN434" i="1" s="1"/>
  <c r="AM434" i="1" s="1"/>
  <c r="AL434" i="1" s="1"/>
  <c r="U435" i="1"/>
  <c r="AI436" i="1" l="1"/>
  <c r="AH436" i="1" s="1"/>
  <c r="AA436" i="1" s="1"/>
  <c r="AE436" i="1" s="1"/>
  <c r="AJ436" i="1"/>
  <c r="AK436" i="1"/>
  <c r="AF436" i="1"/>
  <c r="U436" i="1"/>
  <c r="AD436" i="1"/>
  <c r="AI441" i="4"/>
  <c r="AJ441" i="4"/>
  <c r="AK441" i="4"/>
  <c r="AF441" i="4"/>
  <c r="U441" i="4"/>
  <c r="AI434" i="1"/>
  <c r="AJ434" i="1"/>
  <c r="AK434" i="1"/>
  <c r="AI435" i="1"/>
  <c r="AH435" i="1" s="1"/>
  <c r="AJ435" i="1"/>
  <c r="AK435" i="1"/>
  <c r="E438" i="4"/>
  <c r="F438" i="4" s="1"/>
  <c r="Q438" i="4"/>
  <c r="T438" i="4"/>
  <c r="E433" i="1"/>
  <c r="F433" i="1" s="1"/>
  <c r="Q433" i="1"/>
  <c r="T433" i="1"/>
  <c r="E437" i="4"/>
  <c r="F437" i="4" s="1"/>
  <c r="Q437" i="4"/>
  <c r="T437" i="4"/>
  <c r="E432" i="1"/>
  <c r="F432" i="1" s="1"/>
  <c r="Q432" i="1"/>
  <c r="T432" i="1"/>
  <c r="E433" i="4"/>
  <c r="F433" i="4" s="1"/>
  <c r="Q433" i="4"/>
  <c r="T433" i="4"/>
  <c r="E435" i="4"/>
  <c r="F435" i="4" s="1"/>
  <c r="Q435" i="4"/>
  <c r="T435" i="4"/>
  <c r="E428" i="1"/>
  <c r="F428" i="1" s="1"/>
  <c r="Q428" i="1"/>
  <c r="T428" i="1"/>
  <c r="E430" i="1"/>
  <c r="F430" i="1" s="1"/>
  <c r="Q430" i="1"/>
  <c r="T430" i="1"/>
  <c r="E425" i="1"/>
  <c r="F425" i="1"/>
  <c r="G425" i="1" s="1"/>
  <c r="Q425" i="1"/>
  <c r="T425" i="1"/>
  <c r="E426" i="1"/>
  <c r="F426" i="1" s="1"/>
  <c r="Q426" i="1"/>
  <c r="T426" i="1"/>
  <c r="E427" i="1"/>
  <c r="F427" i="1" s="1"/>
  <c r="G427" i="1" s="1"/>
  <c r="Q427" i="1"/>
  <c r="T427" i="1"/>
  <c r="E429" i="1"/>
  <c r="F429" i="1" s="1"/>
  <c r="Q429" i="1"/>
  <c r="T429" i="1"/>
  <c r="E431" i="1"/>
  <c r="F431" i="1" s="1"/>
  <c r="Q431" i="1"/>
  <c r="T431" i="1"/>
  <c r="E430" i="4"/>
  <c r="F430" i="4" s="1"/>
  <c r="G430" i="4" s="1"/>
  <c r="Q430" i="4"/>
  <c r="T430" i="4"/>
  <c r="E431" i="4"/>
  <c r="F431" i="4" s="1"/>
  <c r="Q431" i="4"/>
  <c r="T431" i="4"/>
  <c r="E432" i="4"/>
  <c r="F432" i="4" s="1"/>
  <c r="G432" i="4" s="1"/>
  <c r="Q432" i="4"/>
  <c r="T432" i="4"/>
  <c r="E434" i="4"/>
  <c r="F434" i="4" s="1"/>
  <c r="Q434" i="4"/>
  <c r="T434" i="4"/>
  <c r="E436" i="4"/>
  <c r="F436" i="4" s="1"/>
  <c r="Q436" i="4"/>
  <c r="T436" i="4"/>
  <c r="Q429" i="4"/>
  <c r="T424" i="1"/>
  <c r="Q424" i="1"/>
  <c r="E424" i="1"/>
  <c r="F424" i="1" s="1"/>
  <c r="T423" i="1"/>
  <c r="Q423" i="1"/>
  <c r="E423" i="1"/>
  <c r="F423" i="1" s="1"/>
  <c r="T422" i="1"/>
  <c r="Q422" i="1"/>
  <c r="E422" i="1"/>
  <c r="F422" i="1" s="1"/>
  <c r="T421" i="1"/>
  <c r="Q421" i="1"/>
  <c r="E421" i="1"/>
  <c r="F421" i="1" s="1"/>
  <c r="Z421" i="1" s="1"/>
  <c r="T417" i="1"/>
  <c r="Q417" i="1"/>
  <c r="E417" i="1"/>
  <c r="F417" i="1" s="1"/>
  <c r="T416" i="1"/>
  <c r="Q416" i="1"/>
  <c r="E416" i="1"/>
  <c r="F416" i="1" s="1"/>
  <c r="T415" i="1"/>
  <c r="Q415" i="1"/>
  <c r="E415" i="1"/>
  <c r="F415" i="1" s="1"/>
  <c r="AU418" i="1" s="1"/>
  <c r="T420" i="1"/>
  <c r="Q420" i="1"/>
  <c r="E420" i="1"/>
  <c r="F420" i="1"/>
  <c r="T419" i="1"/>
  <c r="Q419" i="1"/>
  <c r="E419" i="1"/>
  <c r="F419" i="1"/>
  <c r="T418" i="1"/>
  <c r="Q418" i="1"/>
  <c r="E418" i="1"/>
  <c r="F418" i="1"/>
  <c r="T414" i="1"/>
  <c r="Q414" i="1"/>
  <c r="E414" i="1"/>
  <c r="F414" i="1"/>
  <c r="T413" i="1"/>
  <c r="Q413" i="1"/>
  <c r="F413" i="1"/>
  <c r="Z413" i="1"/>
  <c r="E413" i="1"/>
  <c r="T412" i="1"/>
  <c r="Q412" i="1"/>
  <c r="E412" i="1"/>
  <c r="F412" i="1" s="1"/>
  <c r="T411" i="1"/>
  <c r="Q411" i="1"/>
  <c r="E411" i="1"/>
  <c r="F411" i="1" s="1"/>
  <c r="T410" i="1"/>
  <c r="Q410" i="1"/>
  <c r="E410" i="1"/>
  <c r="F410" i="1" s="1"/>
  <c r="AU410" i="1" s="1"/>
  <c r="T409" i="1"/>
  <c r="Q409" i="1"/>
  <c r="E409" i="1"/>
  <c r="F409" i="1" s="1"/>
  <c r="Z428" i="4"/>
  <c r="E427" i="4"/>
  <c r="F427" i="4" s="1"/>
  <c r="Q427" i="4"/>
  <c r="T427" i="4"/>
  <c r="E428" i="4"/>
  <c r="F428" i="4" s="1"/>
  <c r="Q428" i="4"/>
  <c r="T428" i="4"/>
  <c r="E429" i="4"/>
  <c r="F429" i="4" s="1"/>
  <c r="T429" i="4"/>
  <c r="E423" i="4"/>
  <c r="F423" i="4" s="1"/>
  <c r="E424" i="4"/>
  <c r="F424" i="4" s="1"/>
  <c r="E425" i="4"/>
  <c r="F425" i="4"/>
  <c r="G425" i="4" s="1"/>
  <c r="E426" i="4"/>
  <c r="F426" i="4" s="1"/>
  <c r="D9" i="4"/>
  <c r="C9" i="4"/>
  <c r="Q423" i="4"/>
  <c r="T423" i="4"/>
  <c r="Q424" i="4"/>
  <c r="T424" i="4"/>
  <c r="Q425" i="4"/>
  <c r="T425" i="4"/>
  <c r="Q426" i="4"/>
  <c r="T426" i="4"/>
  <c r="E412" i="4"/>
  <c r="F412" i="4" s="1"/>
  <c r="E410" i="4"/>
  <c r="F410" i="4" s="1"/>
  <c r="E411" i="4"/>
  <c r="F411" i="4" s="1"/>
  <c r="E413" i="4"/>
  <c r="F413" i="4" s="1"/>
  <c r="G413" i="4" s="1"/>
  <c r="E414" i="4"/>
  <c r="F414" i="4"/>
  <c r="E415" i="4"/>
  <c r="F415" i="4" s="1"/>
  <c r="E416" i="4"/>
  <c r="F416" i="4" s="1"/>
  <c r="G416" i="4" s="1"/>
  <c r="E417" i="4"/>
  <c r="F417" i="4"/>
  <c r="E418" i="4"/>
  <c r="F418" i="4" s="1"/>
  <c r="E419" i="4"/>
  <c r="F419" i="4" s="1"/>
  <c r="E420" i="4"/>
  <c r="F420" i="4" s="1"/>
  <c r="E421" i="4"/>
  <c r="F421" i="4" s="1"/>
  <c r="Z421" i="4" s="1"/>
  <c r="E422" i="4"/>
  <c r="F422" i="4" s="1"/>
  <c r="Q412" i="4"/>
  <c r="T412" i="4"/>
  <c r="Q420" i="4"/>
  <c r="T420" i="4"/>
  <c r="Q421" i="4"/>
  <c r="T421" i="4"/>
  <c r="Q422" i="4"/>
  <c r="T422" i="4"/>
  <c r="E397" i="4"/>
  <c r="F397" i="4" s="1"/>
  <c r="E400" i="4"/>
  <c r="F400" i="4" s="1"/>
  <c r="AU400" i="4" s="1"/>
  <c r="E407" i="4"/>
  <c r="F407" i="4" s="1"/>
  <c r="AU407" i="4" s="1"/>
  <c r="AT407" i="4" s="1"/>
  <c r="AS407" i="4" s="1"/>
  <c r="AR407" i="4" s="1"/>
  <c r="AQ407" i="4" s="1"/>
  <c r="AP407" i="4" s="1"/>
  <c r="AO407" i="4" s="1"/>
  <c r="AN407" i="4" s="1"/>
  <c r="AM407" i="4" s="1"/>
  <c r="AL407" i="4" s="1"/>
  <c r="E383" i="4"/>
  <c r="F383" i="4" s="1"/>
  <c r="Z383" i="4" s="1"/>
  <c r="E384" i="4"/>
  <c r="F384" i="4" s="1"/>
  <c r="G384" i="4" s="1"/>
  <c r="E385" i="4"/>
  <c r="F385" i="4" s="1"/>
  <c r="E386" i="4"/>
  <c r="F386" i="4" s="1"/>
  <c r="E387" i="4"/>
  <c r="F387" i="4" s="1"/>
  <c r="E388" i="4"/>
  <c r="F388" i="4" s="1"/>
  <c r="E389" i="4"/>
  <c r="F389" i="4"/>
  <c r="E390" i="4"/>
  <c r="F390" i="4" s="1"/>
  <c r="E391" i="4"/>
  <c r="F391" i="4" s="1"/>
  <c r="E392" i="4"/>
  <c r="F392" i="4" s="1"/>
  <c r="E393" i="4"/>
  <c r="F393" i="4" s="1"/>
  <c r="E394" i="4"/>
  <c r="F394" i="4" s="1"/>
  <c r="G394" i="4" s="1"/>
  <c r="E395" i="4"/>
  <c r="F395" i="4" s="1"/>
  <c r="E396" i="4"/>
  <c r="F396" i="4" s="1"/>
  <c r="AU396" i="4" s="1"/>
  <c r="AT396" i="4" s="1"/>
  <c r="E398" i="4"/>
  <c r="F398" i="4" s="1"/>
  <c r="E399" i="4"/>
  <c r="F399" i="4" s="1"/>
  <c r="E401" i="4"/>
  <c r="F401" i="4"/>
  <c r="G401" i="4" s="1"/>
  <c r="E402" i="4"/>
  <c r="F402" i="4" s="1"/>
  <c r="G402" i="4" s="1"/>
  <c r="E403" i="4"/>
  <c r="F403" i="4" s="1"/>
  <c r="E404" i="4"/>
  <c r="F404" i="4" s="1"/>
  <c r="E405" i="4"/>
  <c r="F405" i="4" s="1"/>
  <c r="P405" i="4" s="1"/>
  <c r="E406" i="4"/>
  <c r="F406" i="4" s="1"/>
  <c r="E408" i="4"/>
  <c r="F408" i="4" s="1"/>
  <c r="E409" i="4"/>
  <c r="F409" i="4"/>
  <c r="R2" i="4"/>
  <c r="R3" i="4"/>
  <c r="R4" i="4"/>
  <c r="R5" i="4"/>
  <c r="R6" i="4"/>
  <c r="R7" i="4"/>
  <c r="Q397" i="4"/>
  <c r="T397" i="4"/>
  <c r="AB9" i="4"/>
  <c r="AB8" i="4"/>
  <c r="AD2" i="4"/>
  <c r="AB15" i="4" s="1"/>
  <c r="AB10" i="4"/>
  <c r="AB2" i="4"/>
  <c r="AB7" i="4"/>
  <c r="AB12" i="4" s="1"/>
  <c r="AB6" i="4"/>
  <c r="AB3" i="4"/>
  <c r="AB4" i="4"/>
  <c r="AB5" i="4"/>
  <c r="Q400" i="4"/>
  <c r="T400" i="4"/>
  <c r="Q407" i="4"/>
  <c r="T407" i="4"/>
  <c r="Q410" i="4"/>
  <c r="T410" i="4"/>
  <c r="Q411" i="4"/>
  <c r="T411" i="4"/>
  <c r="Q414" i="4"/>
  <c r="T414" i="4"/>
  <c r="Q415" i="4"/>
  <c r="T415" i="4"/>
  <c r="Q416" i="4"/>
  <c r="T416" i="4"/>
  <c r="Z416" i="4"/>
  <c r="Q417" i="4"/>
  <c r="T417" i="4"/>
  <c r="Q418" i="4"/>
  <c r="T418" i="4"/>
  <c r="Q419" i="4"/>
  <c r="T419" i="4"/>
  <c r="R13" i="1"/>
  <c r="R14" i="1" s="1"/>
  <c r="R2" i="3"/>
  <c r="R3" i="3"/>
  <c r="R4" i="3"/>
  <c r="R5" i="3"/>
  <c r="R6" i="3"/>
  <c r="R7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J26" i="3"/>
  <c r="E27" i="3"/>
  <c r="F27" i="3"/>
  <c r="G27" i="3"/>
  <c r="E28" i="3"/>
  <c r="F28" i="3"/>
  <c r="G28" i="3"/>
  <c r="P28" i="3"/>
  <c r="S28" i="3"/>
  <c r="U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J34" i="3"/>
  <c r="E35" i="3"/>
  <c r="F35" i="3"/>
  <c r="G35" i="3"/>
  <c r="E36" i="3"/>
  <c r="F36" i="3"/>
  <c r="G36" i="3"/>
  <c r="E37" i="3"/>
  <c r="F37" i="3"/>
  <c r="P37" i="3"/>
  <c r="S37" i="3"/>
  <c r="U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P45" i="3"/>
  <c r="S45" i="3"/>
  <c r="U45" i="3"/>
  <c r="E46" i="3"/>
  <c r="F46" i="3"/>
  <c r="G46" i="3"/>
  <c r="E47" i="3"/>
  <c r="F47" i="3"/>
  <c r="G47" i="3"/>
  <c r="N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I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I68" i="3"/>
  <c r="E69" i="3"/>
  <c r="F69" i="3"/>
  <c r="G69" i="3"/>
  <c r="E70" i="3"/>
  <c r="F70" i="3"/>
  <c r="E71" i="3"/>
  <c r="F71" i="3"/>
  <c r="G71" i="3"/>
  <c r="P71" i="3"/>
  <c r="S71" i="3"/>
  <c r="U71" i="3"/>
  <c r="E72" i="3"/>
  <c r="F72" i="3"/>
  <c r="E73" i="3"/>
  <c r="F73" i="3"/>
  <c r="G73" i="3"/>
  <c r="E74" i="3"/>
  <c r="F74" i="3"/>
  <c r="G74" i="3"/>
  <c r="E75" i="3"/>
  <c r="F75" i="3"/>
  <c r="G75" i="3"/>
  <c r="I75" i="3"/>
  <c r="E76" i="3"/>
  <c r="F76" i="3"/>
  <c r="P76" i="3"/>
  <c r="S76" i="3"/>
  <c r="U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P81" i="3"/>
  <c r="S81" i="3"/>
  <c r="U81" i="3"/>
  <c r="E83" i="3"/>
  <c r="F83" i="3"/>
  <c r="R83" i="3"/>
  <c r="E84" i="3"/>
  <c r="F84" i="3"/>
  <c r="G84" i="3"/>
  <c r="E85" i="3"/>
  <c r="F85" i="3"/>
  <c r="G85" i="3"/>
  <c r="E86" i="3"/>
  <c r="F86" i="3"/>
  <c r="G86" i="3"/>
  <c r="I86" i="3"/>
  <c r="E87" i="3"/>
  <c r="F87" i="3"/>
  <c r="E88" i="3"/>
  <c r="F88" i="3"/>
  <c r="G88" i="3"/>
  <c r="E89" i="3"/>
  <c r="F89" i="3"/>
  <c r="G89" i="3"/>
  <c r="I89" i="3"/>
  <c r="E90" i="3"/>
  <c r="F90" i="3"/>
  <c r="G90" i="3"/>
  <c r="E91" i="3"/>
  <c r="F91" i="3"/>
  <c r="G91" i="3"/>
  <c r="E92" i="3"/>
  <c r="F92" i="3"/>
  <c r="P92" i="3"/>
  <c r="G92" i="3"/>
  <c r="I92" i="3"/>
  <c r="E93" i="3"/>
  <c r="F93" i="3"/>
  <c r="G93" i="3"/>
  <c r="E94" i="3"/>
  <c r="F94" i="3"/>
  <c r="G94" i="3"/>
  <c r="I94" i="3"/>
  <c r="E95" i="3"/>
  <c r="F95" i="3"/>
  <c r="G95" i="3"/>
  <c r="I95" i="3"/>
  <c r="E96" i="3"/>
  <c r="F96" i="3"/>
  <c r="G96" i="3"/>
  <c r="E97" i="3"/>
  <c r="F97" i="3"/>
  <c r="G97" i="3"/>
  <c r="E98" i="3"/>
  <c r="F98" i="3"/>
  <c r="G98" i="3"/>
  <c r="I98" i="3"/>
  <c r="P98" i="3"/>
  <c r="S98" i="3"/>
  <c r="U98" i="3"/>
  <c r="E99" i="3"/>
  <c r="F99" i="3"/>
  <c r="G99" i="3"/>
  <c r="I99" i="3"/>
  <c r="E100" i="3"/>
  <c r="F100" i="3"/>
  <c r="G100" i="3"/>
  <c r="E101" i="3"/>
  <c r="F101" i="3"/>
  <c r="G101" i="3"/>
  <c r="E102" i="3"/>
  <c r="F102" i="3"/>
  <c r="G102" i="3"/>
  <c r="P102" i="3"/>
  <c r="S102" i="3"/>
  <c r="U102" i="3"/>
  <c r="E103" i="3"/>
  <c r="F103" i="3"/>
  <c r="G103" i="3"/>
  <c r="I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P110" i="3"/>
  <c r="S110" i="3"/>
  <c r="U110" i="3"/>
  <c r="E111" i="3"/>
  <c r="F111" i="3"/>
  <c r="G111" i="3"/>
  <c r="I111" i="3"/>
  <c r="E112" i="3"/>
  <c r="F112" i="3"/>
  <c r="G112" i="3"/>
  <c r="E113" i="3"/>
  <c r="F113" i="3"/>
  <c r="G113" i="3"/>
  <c r="I113" i="3"/>
  <c r="E114" i="3"/>
  <c r="F114" i="3"/>
  <c r="G114" i="3"/>
  <c r="P114" i="3"/>
  <c r="S114" i="3"/>
  <c r="U114" i="3"/>
  <c r="E115" i="3"/>
  <c r="F115" i="3"/>
  <c r="G115" i="3"/>
  <c r="I115" i="3"/>
  <c r="E116" i="3"/>
  <c r="F116" i="3"/>
  <c r="G116" i="3"/>
  <c r="E117" i="3"/>
  <c r="F117" i="3"/>
  <c r="G117" i="3"/>
  <c r="E118" i="3"/>
  <c r="F118" i="3"/>
  <c r="E119" i="3"/>
  <c r="F119" i="3"/>
  <c r="G119" i="3"/>
  <c r="E120" i="3"/>
  <c r="F120" i="3"/>
  <c r="G120" i="3"/>
  <c r="E122" i="3"/>
  <c r="F122" i="3"/>
  <c r="G122" i="3"/>
  <c r="E123" i="3"/>
  <c r="F123" i="3"/>
  <c r="G123" i="3"/>
  <c r="E125" i="3"/>
  <c r="F125" i="3"/>
  <c r="G125" i="3"/>
  <c r="L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K129" i="3"/>
  <c r="E130" i="3"/>
  <c r="F130" i="3"/>
  <c r="G130" i="3"/>
  <c r="E131" i="3"/>
  <c r="F131" i="3"/>
  <c r="G131" i="3"/>
  <c r="E132" i="3"/>
  <c r="F132" i="3"/>
  <c r="G132" i="3"/>
  <c r="P132" i="3"/>
  <c r="S132" i="3"/>
  <c r="U132" i="3"/>
  <c r="E133" i="3"/>
  <c r="F133" i="3"/>
  <c r="G133" i="3"/>
  <c r="N133" i="3"/>
  <c r="E134" i="3"/>
  <c r="F134" i="3"/>
  <c r="G134" i="3"/>
  <c r="N134" i="3"/>
  <c r="E135" i="3"/>
  <c r="F135" i="3"/>
  <c r="G135" i="3"/>
  <c r="E136" i="3"/>
  <c r="F136" i="3"/>
  <c r="G136" i="3"/>
  <c r="P136" i="3"/>
  <c r="S136" i="3"/>
  <c r="U136" i="3"/>
  <c r="E137" i="3"/>
  <c r="F137" i="3"/>
  <c r="G137" i="3"/>
  <c r="N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P144" i="3"/>
  <c r="S144" i="3"/>
  <c r="U144" i="3"/>
  <c r="E145" i="3"/>
  <c r="F145" i="3"/>
  <c r="G145" i="3"/>
  <c r="E146" i="3"/>
  <c r="F146" i="3"/>
  <c r="G146" i="3"/>
  <c r="E147" i="3"/>
  <c r="F147" i="3"/>
  <c r="G147" i="3"/>
  <c r="K147" i="3"/>
  <c r="E148" i="3"/>
  <c r="F148" i="3"/>
  <c r="G148" i="3"/>
  <c r="P148" i="3"/>
  <c r="S148" i="3"/>
  <c r="U148" i="3"/>
  <c r="E149" i="3"/>
  <c r="F149" i="3"/>
  <c r="G149" i="3"/>
  <c r="E150" i="3"/>
  <c r="F150" i="3"/>
  <c r="G150" i="3"/>
  <c r="E151" i="3"/>
  <c r="F151" i="3"/>
  <c r="G151" i="3"/>
  <c r="E152" i="3"/>
  <c r="F152" i="3"/>
  <c r="E153" i="3"/>
  <c r="F153" i="3"/>
  <c r="G153" i="3"/>
  <c r="E154" i="3"/>
  <c r="F154" i="3"/>
  <c r="G154" i="3"/>
  <c r="K154" i="3"/>
  <c r="E155" i="3"/>
  <c r="F155" i="3"/>
  <c r="G155" i="3"/>
  <c r="E156" i="3"/>
  <c r="F156" i="3"/>
  <c r="G156" i="3"/>
  <c r="E157" i="3"/>
  <c r="F157" i="3"/>
  <c r="G157" i="3"/>
  <c r="K157" i="3"/>
  <c r="E158" i="3"/>
  <c r="F158" i="3"/>
  <c r="G158" i="3"/>
  <c r="E159" i="3"/>
  <c r="F159" i="3"/>
  <c r="G159" i="3"/>
  <c r="E160" i="3"/>
  <c r="F160" i="3"/>
  <c r="G160" i="3"/>
  <c r="P160" i="3"/>
  <c r="S160" i="3"/>
  <c r="U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K166" i="3"/>
  <c r="E167" i="3"/>
  <c r="F167" i="3"/>
  <c r="G167" i="3"/>
  <c r="E168" i="3"/>
  <c r="F168" i="3"/>
  <c r="E169" i="3"/>
  <c r="F169" i="3"/>
  <c r="G169" i="3"/>
  <c r="E170" i="3"/>
  <c r="F170" i="3"/>
  <c r="G170" i="3"/>
  <c r="K170" i="3"/>
  <c r="E171" i="3"/>
  <c r="F171" i="3"/>
  <c r="G171" i="3"/>
  <c r="E172" i="3"/>
  <c r="F172" i="3"/>
  <c r="G172" i="3"/>
  <c r="P172" i="3"/>
  <c r="S172" i="3"/>
  <c r="U172" i="3"/>
  <c r="E173" i="3"/>
  <c r="F173" i="3"/>
  <c r="G173" i="3"/>
  <c r="E174" i="3"/>
  <c r="F174" i="3"/>
  <c r="G174" i="3"/>
  <c r="K174" i="3"/>
  <c r="E175" i="3"/>
  <c r="F175" i="3"/>
  <c r="G175" i="3"/>
  <c r="K175" i="3"/>
  <c r="E176" i="3"/>
  <c r="F176" i="3"/>
  <c r="P176" i="3"/>
  <c r="E177" i="3"/>
  <c r="F177" i="3"/>
  <c r="G177" i="3"/>
  <c r="E178" i="3"/>
  <c r="F178" i="3"/>
  <c r="G178" i="3"/>
  <c r="E179" i="3"/>
  <c r="F179" i="3"/>
  <c r="G179" i="3"/>
  <c r="J179" i="3"/>
  <c r="E180" i="3"/>
  <c r="F180" i="3"/>
  <c r="P180" i="3"/>
  <c r="S180" i="3"/>
  <c r="U180" i="3"/>
  <c r="G180" i="3"/>
  <c r="E181" i="3"/>
  <c r="F181" i="3"/>
  <c r="G181" i="3"/>
  <c r="E182" i="3"/>
  <c r="F182" i="3"/>
  <c r="G182" i="3"/>
  <c r="K182" i="3"/>
  <c r="E183" i="3"/>
  <c r="F183" i="3"/>
  <c r="G183" i="3"/>
  <c r="E184" i="3"/>
  <c r="F184" i="3"/>
  <c r="P184" i="3"/>
  <c r="S184" i="3"/>
  <c r="U184" i="3"/>
  <c r="G184" i="3"/>
  <c r="E185" i="3"/>
  <c r="F185" i="3"/>
  <c r="G185" i="3"/>
  <c r="E186" i="3"/>
  <c r="F186" i="3"/>
  <c r="G186" i="3"/>
  <c r="K186" i="3"/>
  <c r="P186" i="3"/>
  <c r="S186" i="3"/>
  <c r="U186" i="3"/>
  <c r="E187" i="3"/>
  <c r="F187" i="3"/>
  <c r="G187" i="3"/>
  <c r="E188" i="3"/>
  <c r="F188" i="3"/>
  <c r="P188" i="3"/>
  <c r="E189" i="3"/>
  <c r="F189" i="3"/>
  <c r="P189" i="3"/>
  <c r="S189" i="3"/>
  <c r="U189" i="3"/>
  <c r="G189" i="3"/>
  <c r="E190" i="3"/>
  <c r="F190" i="3"/>
  <c r="P190" i="3"/>
  <c r="E191" i="3"/>
  <c r="F191" i="3"/>
  <c r="E192" i="3"/>
  <c r="F192" i="3"/>
  <c r="E193" i="3"/>
  <c r="F193" i="3"/>
  <c r="E194" i="3"/>
  <c r="F194" i="3"/>
  <c r="P194" i="3"/>
  <c r="E195" i="3"/>
  <c r="F195" i="3"/>
  <c r="E196" i="3"/>
  <c r="F196" i="3"/>
  <c r="E197" i="3"/>
  <c r="F197" i="3"/>
  <c r="P197" i="3"/>
  <c r="E198" i="3"/>
  <c r="F198" i="3"/>
  <c r="P198" i="3"/>
  <c r="E199" i="3"/>
  <c r="F199" i="3"/>
  <c r="E200" i="3"/>
  <c r="F200" i="3"/>
  <c r="E201" i="3"/>
  <c r="F201" i="3"/>
  <c r="P201" i="3"/>
  <c r="S201" i="3"/>
  <c r="U201" i="3"/>
  <c r="G201" i="3"/>
  <c r="E202" i="3"/>
  <c r="F202" i="3"/>
  <c r="P202" i="3"/>
  <c r="E203" i="3"/>
  <c r="F203" i="3"/>
  <c r="E204" i="3"/>
  <c r="F204" i="3"/>
  <c r="E205" i="3"/>
  <c r="F205" i="3"/>
  <c r="P205" i="3"/>
  <c r="S205" i="3"/>
  <c r="U205" i="3"/>
  <c r="G205" i="3"/>
  <c r="K205" i="3"/>
  <c r="E206" i="3"/>
  <c r="F206" i="3"/>
  <c r="P206" i="3"/>
  <c r="E207" i="3"/>
  <c r="F207" i="3"/>
  <c r="E208" i="3"/>
  <c r="F208" i="3"/>
  <c r="E209" i="3"/>
  <c r="F209" i="3"/>
  <c r="E210" i="3"/>
  <c r="F210" i="3"/>
  <c r="P210" i="3"/>
  <c r="E211" i="3"/>
  <c r="F211" i="3"/>
  <c r="E212" i="3"/>
  <c r="F212" i="3"/>
  <c r="E213" i="3"/>
  <c r="F213" i="3"/>
  <c r="P213" i="3"/>
  <c r="E214" i="3"/>
  <c r="F214" i="3"/>
  <c r="P214" i="3"/>
  <c r="E215" i="3"/>
  <c r="F215" i="3"/>
  <c r="E216" i="3"/>
  <c r="F216" i="3"/>
  <c r="E217" i="3"/>
  <c r="F217" i="3"/>
  <c r="P217" i="3"/>
  <c r="S217" i="3"/>
  <c r="U217" i="3"/>
  <c r="G217" i="3"/>
  <c r="E218" i="3"/>
  <c r="F218" i="3"/>
  <c r="P218" i="3"/>
  <c r="E219" i="3"/>
  <c r="F219" i="3"/>
  <c r="E220" i="3"/>
  <c r="F220" i="3"/>
  <c r="E221" i="3"/>
  <c r="F221" i="3"/>
  <c r="P221" i="3"/>
  <c r="S221" i="3"/>
  <c r="U221" i="3"/>
  <c r="G221" i="3"/>
  <c r="I221" i="3"/>
  <c r="E222" i="3"/>
  <c r="F222" i="3"/>
  <c r="P222" i="3"/>
  <c r="E223" i="3"/>
  <c r="F223" i="3"/>
  <c r="E224" i="3"/>
  <c r="F224" i="3"/>
  <c r="E225" i="3"/>
  <c r="F225" i="3"/>
  <c r="E226" i="3"/>
  <c r="F226" i="3"/>
  <c r="P226" i="3"/>
  <c r="G11" i="3"/>
  <c r="F11" i="3"/>
  <c r="E14" i="3"/>
  <c r="E15" i="3" s="1"/>
  <c r="E82" i="3"/>
  <c r="F82" i="3"/>
  <c r="E121" i="3"/>
  <c r="F121" i="3"/>
  <c r="P121" i="3"/>
  <c r="S121" i="3"/>
  <c r="E124" i="3"/>
  <c r="F124" i="3"/>
  <c r="P124" i="3"/>
  <c r="C17" i="3"/>
  <c r="H21" i="3"/>
  <c r="Q21" i="3"/>
  <c r="X21" i="3"/>
  <c r="I22" i="3"/>
  <c r="Q22" i="3"/>
  <c r="X22" i="3"/>
  <c r="J23" i="3"/>
  <c r="Q23" i="3"/>
  <c r="X23" i="3"/>
  <c r="J24" i="3"/>
  <c r="Q24" i="3"/>
  <c r="X24" i="3"/>
  <c r="J25" i="3"/>
  <c r="Q25" i="3"/>
  <c r="X25" i="3"/>
  <c r="Q26" i="3"/>
  <c r="X26" i="3"/>
  <c r="I27" i="3"/>
  <c r="Q27" i="3"/>
  <c r="X27" i="3"/>
  <c r="J28" i="3"/>
  <c r="Q28" i="3"/>
  <c r="X28" i="3"/>
  <c r="J29" i="3"/>
  <c r="Q29" i="3"/>
  <c r="X29" i="3"/>
  <c r="J30" i="3"/>
  <c r="Q30" i="3"/>
  <c r="X30" i="3"/>
  <c r="J31" i="3"/>
  <c r="Q31" i="3"/>
  <c r="X31" i="3"/>
  <c r="J32" i="3"/>
  <c r="Q32" i="3"/>
  <c r="X32" i="3"/>
  <c r="J33" i="3"/>
  <c r="Q33" i="3"/>
  <c r="X33" i="3"/>
  <c r="Q34" i="3"/>
  <c r="X34" i="3"/>
  <c r="J35" i="3"/>
  <c r="Q35" i="3"/>
  <c r="X35" i="3"/>
  <c r="J36" i="3"/>
  <c r="Q36" i="3"/>
  <c r="X36" i="3"/>
  <c r="J37" i="3"/>
  <c r="Q37" i="3"/>
  <c r="X37" i="3"/>
  <c r="J38" i="3"/>
  <c r="Q38" i="3"/>
  <c r="X38" i="3"/>
  <c r="N39" i="3"/>
  <c r="Q39" i="3"/>
  <c r="X39" i="3"/>
  <c r="N40" i="3"/>
  <c r="Q40" i="3"/>
  <c r="X40" i="3"/>
  <c r="N41" i="3"/>
  <c r="Q41" i="3"/>
  <c r="X41" i="3"/>
  <c r="J42" i="3"/>
  <c r="Q42" i="3"/>
  <c r="X42" i="3"/>
  <c r="N43" i="3"/>
  <c r="Q43" i="3"/>
  <c r="X43" i="3"/>
  <c r="N44" i="3"/>
  <c r="Q44" i="3"/>
  <c r="X44" i="3"/>
  <c r="J45" i="3"/>
  <c r="Q45" i="3"/>
  <c r="X45" i="3"/>
  <c r="N46" i="3"/>
  <c r="Q46" i="3"/>
  <c r="X46" i="3"/>
  <c r="Q47" i="3"/>
  <c r="X47" i="3"/>
  <c r="N48" i="3"/>
  <c r="Q48" i="3"/>
  <c r="X48" i="3"/>
  <c r="N49" i="3"/>
  <c r="Q49" i="3"/>
  <c r="X49" i="3"/>
  <c r="J50" i="3"/>
  <c r="Q50" i="3"/>
  <c r="X50" i="3"/>
  <c r="J51" i="3"/>
  <c r="Q51" i="3"/>
  <c r="X51" i="3"/>
  <c r="J52" i="3"/>
  <c r="Q52" i="3"/>
  <c r="X52" i="3"/>
  <c r="I53" i="3"/>
  <c r="Q53" i="3"/>
  <c r="X53" i="3"/>
  <c r="I54" i="3"/>
  <c r="Q54" i="3"/>
  <c r="X54" i="3"/>
  <c r="Q55" i="3"/>
  <c r="X55" i="3"/>
  <c r="J56" i="3"/>
  <c r="Q56" i="3"/>
  <c r="X56" i="3"/>
  <c r="I57" i="3"/>
  <c r="Q57" i="3"/>
  <c r="X57" i="3"/>
  <c r="I58" i="3"/>
  <c r="Q58" i="3"/>
  <c r="X58" i="3"/>
  <c r="I59" i="3"/>
  <c r="Q59" i="3"/>
  <c r="X59" i="3"/>
  <c r="I60" i="3"/>
  <c r="Q60" i="3"/>
  <c r="X60" i="3"/>
  <c r="I61" i="3"/>
  <c r="Q61" i="3"/>
  <c r="X61" i="3"/>
  <c r="I62" i="3"/>
  <c r="Q62" i="3"/>
  <c r="X62" i="3"/>
  <c r="I63" i="3"/>
  <c r="Q63" i="3"/>
  <c r="X63" i="3"/>
  <c r="I64" i="3"/>
  <c r="Q64" i="3"/>
  <c r="X64" i="3"/>
  <c r="I65" i="3"/>
  <c r="Q65" i="3"/>
  <c r="X65" i="3"/>
  <c r="I66" i="3"/>
  <c r="Q66" i="3"/>
  <c r="X66" i="3"/>
  <c r="I67" i="3"/>
  <c r="Q67" i="3"/>
  <c r="X67" i="3"/>
  <c r="Q68" i="3"/>
  <c r="X68" i="3"/>
  <c r="I69" i="3"/>
  <c r="Q69" i="3"/>
  <c r="X69" i="3"/>
  <c r="Q70" i="3"/>
  <c r="R70" i="3"/>
  <c r="X70" i="3"/>
  <c r="I71" i="3"/>
  <c r="Q71" i="3"/>
  <c r="X71" i="3"/>
  <c r="Q72" i="3"/>
  <c r="R72" i="3"/>
  <c r="X72" i="3"/>
  <c r="I73" i="3"/>
  <c r="Q73" i="3"/>
  <c r="X73" i="3"/>
  <c r="I74" i="3"/>
  <c r="Q74" i="3"/>
  <c r="X74" i="3"/>
  <c r="Q75" i="3"/>
  <c r="X75" i="3"/>
  <c r="I76" i="3"/>
  <c r="Q76" i="3"/>
  <c r="X76" i="3"/>
  <c r="I77" i="3"/>
  <c r="Q77" i="3"/>
  <c r="X77" i="3"/>
  <c r="I78" i="3"/>
  <c r="Q78" i="3"/>
  <c r="X78" i="3"/>
  <c r="I79" i="3"/>
  <c r="Q79" i="3"/>
  <c r="X79" i="3"/>
  <c r="I80" i="3"/>
  <c r="Q80" i="3"/>
  <c r="X80" i="3"/>
  <c r="I81" i="3"/>
  <c r="Q81" i="3"/>
  <c r="X81" i="3"/>
  <c r="Q82" i="3"/>
  <c r="X82" i="3"/>
  <c r="Q83" i="3"/>
  <c r="X83" i="3"/>
  <c r="N84" i="3"/>
  <c r="Q84" i="3"/>
  <c r="X84" i="3"/>
  <c r="N85" i="3"/>
  <c r="Q85" i="3"/>
  <c r="X85" i="3"/>
  <c r="Q86" i="3"/>
  <c r="X86" i="3"/>
  <c r="Q87" i="3"/>
  <c r="X87" i="3"/>
  <c r="I88" i="3"/>
  <c r="Q88" i="3"/>
  <c r="X88" i="3"/>
  <c r="Q89" i="3"/>
  <c r="X89" i="3"/>
  <c r="I90" i="3"/>
  <c r="Q90" i="3"/>
  <c r="X90" i="3"/>
  <c r="I91" i="3"/>
  <c r="Q91" i="3"/>
  <c r="X91" i="3"/>
  <c r="Q92" i="3"/>
  <c r="X92" i="3"/>
  <c r="I93" i="3"/>
  <c r="Q93" i="3"/>
  <c r="X93" i="3"/>
  <c r="Q94" i="3"/>
  <c r="X94" i="3"/>
  <c r="Q95" i="3"/>
  <c r="X95" i="3"/>
  <c r="I96" i="3"/>
  <c r="Q96" i="3"/>
  <c r="X96" i="3"/>
  <c r="I97" i="3"/>
  <c r="Q97" i="3"/>
  <c r="X97" i="3"/>
  <c r="Q98" i="3"/>
  <c r="X98" i="3"/>
  <c r="Q99" i="3"/>
  <c r="X99" i="3"/>
  <c r="I100" i="3"/>
  <c r="Q100" i="3"/>
  <c r="X100" i="3"/>
  <c r="I101" i="3"/>
  <c r="Q101" i="3"/>
  <c r="X101" i="3"/>
  <c r="I102" i="3"/>
  <c r="Q102" i="3"/>
  <c r="X102" i="3"/>
  <c r="Q103" i="3"/>
  <c r="X103" i="3"/>
  <c r="J104" i="3"/>
  <c r="Q104" i="3"/>
  <c r="X104" i="3"/>
  <c r="J105" i="3"/>
  <c r="Q105" i="3"/>
  <c r="X105" i="3"/>
  <c r="J106" i="3"/>
  <c r="Q106" i="3"/>
  <c r="X106" i="3"/>
  <c r="J107" i="3"/>
  <c r="Q107" i="3"/>
  <c r="X107" i="3"/>
  <c r="I108" i="3"/>
  <c r="Q108" i="3"/>
  <c r="X108" i="3"/>
  <c r="I109" i="3"/>
  <c r="Q109" i="3"/>
  <c r="X109" i="3"/>
  <c r="I110" i="3"/>
  <c r="Q110" i="3"/>
  <c r="X110" i="3"/>
  <c r="Q111" i="3"/>
  <c r="X111" i="3"/>
  <c r="I112" i="3"/>
  <c r="Q112" i="3"/>
  <c r="X112" i="3"/>
  <c r="Q113" i="3"/>
  <c r="X113" i="3"/>
  <c r="I114" i="3"/>
  <c r="Q114" i="3"/>
  <c r="X114" i="3"/>
  <c r="Q115" i="3"/>
  <c r="X115" i="3"/>
  <c r="I116" i="3"/>
  <c r="Q116" i="3"/>
  <c r="X116" i="3"/>
  <c r="I117" i="3"/>
  <c r="Q117" i="3"/>
  <c r="X117" i="3"/>
  <c r="Q118" i="3"/>
  <c r="X118" i="3"/>
  <c r="L119" i="3"/>
  <c r="Q119" i="3"/>
  <c r="X119" i="3"/>
  <c r="I120" i="3"/>
  <c r="Q120" i="3"/>
  <c r="X120" i="3"/>
  <c r="Q121" i="3"/>
  <c r="R121" i="3"/>
  <c r="X121" i="3"/>
  <c r="I122" i="3"/>
  <c r="Q122" i="3"/>
  <c r="X122" i="3"/>
  <c r="K123" i="3"/>
  <c r="Q123" i="3"/>
  <c r="X123" i="3"/>
  <c r="Q124" i="3"/>
  <c r="S124" i="3"/>
  <c r="X124" i="3"/>
  <c r="Q125" i="3"/>
  <c r="X125" i="3"/>
  <c r="N126" i="3"/>
  <c r="Q126" i="3"/>
  <c r="X126" i="3"/>
  <c r="K127" i="3"/>
  <c r="Q127" i="3"/>
  <c r="X127" i="3"/>
  <c r="K128" i="3"/>
  <c r="Q128" i="3"/>
  <c r="X128" i="3"/>
  <c r="Q129" i="3"/>
  <c r="X129" i="3"/>
  <c r="L130" i="3"/>
  <c r="Q130" i="3"/>
  <c r="X130" i="3"/>
  <c r="K131" i="3"/>
  <c r="Q131" i="3"/>
  <c r="X131" i="3"/>
  <c r="K132" i="3"/>
  <c r="Q132" i="3"/>
  <c r="X132" i="3"/>
  <c r="Q133" i="3"/>
  <c r="X133" i="3"/>
  <c r="Q134" i="3"/>
  <c r="X134" i="3"/>
  <c r="N135" i="3"/>
  <c r="Q135" i="3"/>
  <c r="X135" i="3"/>
  <c r="N136" i="3"/>
  <c r="Q136" i="3"/>
  <c r="X136" i="3"/>
  <c r="Q137" i="3"/>
  <c r="X137" i="3"/>
  <c r="N138" i="3"/>
  <c r="Q138" i="3"/>
  <c r="X138" i="3"/>
  <c r="K139" i="3"/>
  <c r="Q139" i="3"/>
  <c r="X139" i="3"/>
  <c r="N140" i="3"/>
  <c r="Q140" i="3"/>
  <c r="K141" i="3"/>
  <c r="Q141" i="3"/>
  <c r="K142" i="3"/>
  <c r="Q142" i="3"/>
  <c r="K143" i="3"/>
  <c r="Q143" i="3"/>
  <c r="K144" i="3"/>
  <c r="Q144" i="3"/>
  <c r="K145" i="3"/>
  <c r="Q145" i="3"/>
  <c r="K146" i="3"/>
  <c r="Q146" i="3"/>
  <c r="Q147" i="3"/>
  <c r="K148" i="3"/>
  <c r="Q148" i="3"/>
  <c r="K149" i="3"/>
  <c r="Q149" i="3"/>
  <c r="K150" i="3"/>
  <c r="Q150" i="3"/>
  <c r="K151" i="3"/>
  <c r="Q151" i="3"/>
  <c r="Q152" i="3"/>
  <c r="K153" i="3"/>
  <c r="Q153" i="3"/>
  <c r="Q154" i="3"/>
  <c r="K155" i="3"/>
  <c r="Q155" i="3"/>
  <c r="K156" i="3"/>
  <c r="Q156" i="3"/>
  <c r="Q157" i="3"/>
  <c r="K158" i="3"/>
  <c r="Q158" i="3"/>
  <c r="K159" i="3"/>
  <c r="Q159" i="3"/>
  <c r="K160" i="3"/>
  <c r="Q160" i="3"/>
  <c r="K161" i="3"/>
  <c r="Q161" i="3"/>
  <c r="K162" i="3"/>
  <c r="Q162" i="3"/>
  <c r="K163" i="3"/>
  <c r="Q163" i="3"/>
  <c r="K164" i="3"/>
  <c r="Q164" i="3"/>
  <c r="K165" i="3"/>
  <c r="Q165" i="3"/>
  <c r="Q166" i="3"/>
  <c r="K167" i="3"/>
  <c r="Q167" i="3"/>
  <c r="Q168" i="3"/>
  <c r="K169" i="3"/>
  <c r="Q169" i="3"/>
  <c r="Q170" i="3"/>
  <c r="K171" i="3"/>
  <c r="Q171" i="3"/>
  <c r="K172" i="3"/>
  <c r="Q172" i="3"/>
  <c r="K173" i="3"/>
  <c r="Q173" i="3"/>
  <c r="Q174" i="3"/>
  <c r="Q175" i="3"/>
  <c r="Q176" i="3"/>
  <c r="K177" i="3"/>
  <c r="Q177" i="3"/>
  <c r="K178" i="3"/>
  <c r="Q178" i="3"/>
  <c r="Q179" i="3"/>
  <c r="K180" i="3"/>
  <c r="Q180" i="3"/>
  <c r="K181" i="3"/>
  <c r="Q181" i="3"/>
  <c r="Q182" i="3"/>
  <c r="K183" i="3"/>
  <c r="Q183" i="3"/>
  <c r="K184" i="3"/>
  <c r="Q184" i="3"/>
  <c r="K185" i="3"/>
  <c r="Q185" i="3"/>
  <c r="Q186" i="3"/>
  <c r="K187" i="3"/>
  <c r="Q187" i="3"/>
  <c r="Q188" i="3"/>
  <c r="K189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K201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J217" i="3"/>
  <c r="Q217" i="3"/>
  <c r="Q218" i="3"/>
  <c r="Q219" i="3"/>
  <c r="Q220" i="3"/>
  <c r="Q221" i="3"/>
  <c r="Q222" i="3"/>
  <c r="Q223" i="3"/>
  <c r="Q224" i="3"/>
  <c r="Q225" i="3"/>
  <c r="Q226" i="3"/>
  <c r="A11" i="2"/>
  <c r="H11" i="2"/>
  <c r="B11" i="2"/>
  <c r="G11" i="2"/>
  <c r="C11" i="2"/>
  <c r="E11" i="2"/>
  <c r="D11" i="2"/>
  <c r="E154" i="1"/>
  <c r="A12" i="2"/>
  <c r="H12" i="2"/>
  <c r="B12" i="2"/>
  <c r="G12" i="2"/>
  <c r="C12" i="2"/>
  <c r="D12" i="2"/>
  <c r="E155" i="1"/>
  <c r="A13" i="2"/>
  <c r="H13" i="2"/>
  <c r="B13" i="2"/>
  <c r="G13" i="2"/>
  <c r="C13" i="2"/>
  <c r="E13" i="2"/>
  <c r="D13" i="2"/>
  <c r="E156" i="1"/>
  <c r="A14" i="2"/>
  <c r="H14" i="2"/>
  <c r="B14" i="2"/>
  <c r="G14" i="2"/>
  <c r="C14" i="2"/>
  <c r="E14" i="2"/>
  <c r="D14" i="2"/>
  <c r="E157" i="1"/>
  <c r="A15" i="2"/>
  <c r="H15" i="2"/>
  <c r="B15" i="2"/>
  <c r="G15" i="2"/>
  <c r="C15" i="2"/>
  <c r="E15" i="2"/>
  <c r="D15" i="2"/>
  <c r="E158" i="1"/>
  <c r="A16" i="2"/>
  <c r="H16" i="2"/>
  <c r="B16" i="2"/>
  <c r="G16" i="2"/>
  <c r="C16" i="2"/>
  <c r="E16" i="2"/>
  <c r="D16" i="2"/>
  <c r="E160" i="1"/>
  <c r="A17" i="2"/>
  <c r="H17" i="2"/>
  <c r="B17" i="2"/>
  <c r="G17" i="2"/>
  <c r="C17" i="2"/>
  <c r="D17" i="2"/>
  <c r="E161" i="1"/>
  <c r="E17" i="2" s="1"/>
  <c r="A18" i="2"/>
  <c r="H18" i="2"/>
  <c r="B18" i="2"/>
  <c r="G18" i="2"/>
  <c r="C18" i="2"/>
  <c r="D18" i="2"/>
  <c r="E162" i="1"/>
  <c r="A19" i="2"/>
  <c r="H19" i="2"/>
  <c r="B19" i="2"/>
  <c r="G19" i="2"/>
  <c r="C19" i="2"/>
  <c r="E19" i="2"/>
  <c r="D19" i="2"/>
  <c r="E163" i="1"/>
  <c r="A20" i="2"/>
  <c r="H20" i="2"/>
  <c r="B20" i="2"/>
  <c r="G20" i="2"/>
  <c r="C20" i="2"/>
  <c r="D20" i="2"/>
  <c r="E164" i="1"/>
  <c r="A21" i="2"/>
  <c r="H21" i="2"/>
  <c r="B21" i="2"/>
  <c r="G21" i="2"/>
  <c r="C21" i="2"/>
  <c r="E21" i="2"/>
  <c r="D21" i="2"/>
  <c r="E165" i="1"/>
  <c r="A22" i="2"/>
  <c r="H22" i="2"/>
  <c r="B22" i="2"/>
  <c r="G22" i="2"/>
  <c r="C22" i="2"/>
  <c r="E22" i="2"/>
  <c r="D22" i="2"/>
  <c r="E166" i="1"/>
  <c r="A23" i="2"/>
  <c r="H23" i="2"/>
  <c r="B23" i="2"/>
  <c r="G23" i="2"/>
  <c r="C23" i="2"/>
  <c r="E23" i="2"/>
  <c r="D23" i="2"/>
  <c r="E167" i="1"/>
  <c r="A24" i="2"/>
  <c r="H24" i="2"/>
  <c r="B24" i="2"/>
  <c r="G24" i="2"/>
  <c r="C24" i="2"/>
  <c r="E24" i="2"/>
  <c r="D24" i="2"/>
  <c r="E168" i="1"/>
  <c r="A25" i="2"/>
  <c r="H25" i="2"/>
  <c r="B25" i="2"/>
  <c r="G25" i="2"/>
  <c r="C25" i="2"/>
  <c r="D25" i="2"/>
  <c r="E169" i="1"/>
  <c r="E25" i="2" s="1"/>
  <c r="A26" i="2"/>
  <c r="H26" i="2"/>
  <c r="B26" i="2"/>
  <c r="G26" i="2"/>
  <c r="C26" i="2"/>
  <c r="D26" i="2"/>
  <c r="E170" i="1"/>
  <c r="A27" i="2"/>
  <c r="H27" i="2"/>
  <c r="B27" i="2"/>
  <c r="G27" i="2"/>
  <c r="C27" i="2"/>
  <c r="D27" i="2"/>
  <c r="E171" i="1"/>
  <c r="A28" i="2"/>
  <c r="H28" i="2"/>
  <c r="B28" i="2"/>
  <c r="G28" i="2"/>
  <c r="C28" i="2"/>
  <c r="D28" i="2"/>
  <c r="E172" i="1"/>
  <c r="E28" i="2" s="1"/>
  <c r="A29" i="2"/>
  <c r="H29" i="2"/>
  <c r="B29" i="2"/>
  <c r="G29" i="2"/>
  <c r="C29" i="2"/>
  <c r="D29" i="2"/>
  <c r="E173" i="1"/>
  <c r="A30" i="2"/>
  <c r="H30" i="2"/>
  <c r="B30" i="2"/>
  <c r="G30" i="2"/>
  <c r="C30" i="2"/>
  <c r="D30" i="2"/>
  <c r="E174" i="1"/>
  <c r="E30" i="2" s="1"/>
  <c r="A31" i="2"/>
  <c r="H31" i="2"/>
  <c r="B31" i="2"/>
  <c r="G31" i="2"/>
  <c r="C31" i="2"/>
  <c r="D31" i="2"/>
  <c r="E175" i="1"/>
  <c r="E31" i="2" s="1"/>
  <c r="A32" i="2"/>
  <c r="H32" i="2"/>
  <c r="B32" i="2"/>
  <c r="G32" i="2"/>
  <c r="C32" i="2"/>
  <c r="D32" i="2"/>
  <c r="E176" i="1"/>
  <c r="E32" i="2" s="1"/>
  <c r="A33" i="2"/>
  <c r="H33" i="2"/>
  <c r="B33" i="2"/>
  <c r="G33" i="2"/>
  <c r="C33" i="2"/>
  <c r="D33" i="2"/>
  <c r="E177" i="1"/>
  <c r="E33" i="2" s="1"/>
  <c r="A34" i="2"/>
  <c r="H34" i="2"/>
  <c r="B34" i="2"/>
  <c r="G34" i="2"/>
  <c r="C34" i="2"/>
  <c r="D34" i="2"/>
  <c r="E179" i="1"/>
  <c r="E34" i="2" s="1"/>
  <c r="A35" i="2"/>
  <c r="H35" i="2"/>
  <c r="B35" i="2"/>
  <c r="G35" i="2"/>
  <c r="C35" i="2"/>
  <c r="D35" i="2"/>
  <c r="E180" i="1"/>
  <c r="E35" i="2" s="1"/>
  <c r="A36" i="2"/>
  <c r="H36" i="2"/>
  <c r="B36" i="2"/>
  <c r="G36" i="2"/>
  <c r="C36" i="2"/>
  <c r="D36" i="2"/>
  <c r="E181" i="1"/>
  <c r="E36" i="2" s="1"/>
  <c r="A37" i="2"/>
  <c r="H37" i="2"/>
  <c r="B37" i="2"/>
  <c r="G37" i="2"/>
  <c r="C37" i="2"/>
  <c r="D37" i="2"/>
  <c r="E182" i="1"/>
  <c r="E37" i="2" s="1"/>
  <c r="A38" i="2"/>
  <c r="H38" i="2"/>
  <c r="B38" i="2"/>
  <c r="G38" i="2"/>
  <c r="C38" i="2"/>
  <c r="D38" i="2"/>
  <c r="E183" i="1"/>
  <c r="E38" i="2" s="1"/>
  <c r="A39" i="2"/>
  <c r="H39" i="2"/>
  <c r="B39" i="2"/>
  <c r="G39" i="2"/>
  <c r="C39" i="2"/>
  <c r="D39" i="2"/>
  <c r="E185" i="1"/>
  <c r="E39" i="2" s="1"/>
  <c r="A40" i="2"/>
  <c r="H40" i="2"/>
  <c r="B40" i="2"/>
  <c r="G40" i="2"/>
  <c r="C40" i="2"/>
  <c r="D40" i="2"/>
  <c r="E186" i="1"/>
  <c r="E40" i="2" s="1"/>
  <c r="A41" i="2"/>
  <c r="H41" i="2"/>
  <c r="B41" i="2"/>
  <c r="G41" i="2"/>
  <c r="C41" i="2"/>
  <c r="D41" i="2"/>
  <c r="E187" i="1"/>
  <c r="E41" i="2" s="1"/>
  <c r="A42" i="2"/>
  <c r="H42" i="2"/>
  <c r="B42" i="2"/>
  <c r="G42" i="2"/>
  <c r="C42" i="2"/>
  <c r="D42" i="2"/>
  <c r="E188" i="1"/>
  <c r="E42" i="2" s="1"/>
  <c r="A43" i="2"/>
  <c r="H43" i="2"/>
  <c r="B43" i="2"/>
  <c r="G43" i="2"/>
  <c r="C43" i="2"/>
  <c r="D43" i="2"/>
  <c r="E189" i="1"/>
  <c r="E43" i="2" s="1"/>
  <c r="A44" i="2"/>
  <c r="H44" i="2"/>
  <c r="B44" i="2"/>
  <c r="G44" i="2"/>
  <c r="C44" i="2"/>
  <c r="E44" i="2"/>
  <c r="D44" i="2"/>
  <c r="E190" i="1"/>
  <c r="A45" i="2"/>
  <c r="H45" i="2"/>
  <c r="B45" i="2"/>
  <c r="G45" i="2"/>
  <c r="C45" i="2"/>
  <c r="E45" i="2"/>
  <c r="D45" i="2"/>
  <c r="E191" i="1"/>
  <c r="A46" i="2"/>
  <c r="H46" i="2"/>
  <c r="B46" i="2"/>
  <c r="G46" i="2"/>
  <c r="C46" i="2"/>
  <c r="E46" i="2"/>
  <c r="D46" i="2"/>
  <c r="E192" i="1"/>
  <c r="A47" i="2"/>
  <c r="H47" i="2"/>
  <c r="B47" i="2"/>
  <c r="G47" i="2"/>
  <c r="C47" i="2"/>
  <c r="E47" i="2"/>
  <c r="D47" i="2"/>
  <c r="E193" i="1"/>
  <c r="A48" i="2"/>
  <c r="H48" i="2"/>
  <c r="B48" i="2"/>
  <c r="G48" i="2"/>
  <c r="C48" i="2"/>
  <c r="E48" i="2"/>
  <c r="D48" i="2"/>
  <c r="E194" i="1"/>
  <c r="A49" i="2"/>
  <c r="H49" i="2"/>
  <c r="B49" i="2"/>
  <c r="G49" i="2"/>
  <c r="C49" i="2"/>
  <c r="E49" i="2"/>
  <c r="D49" i="2"/>
  <c r="E195" i="1"/>
  <c r="A50" i="2"/>
  <c r="H50" i="2"/>
  <c r="B50" i="2"/>
  <c r="G50" i="2"/>
  <c r="C50" i="2"/>
  <c r="E50" i="2"/>
  <c r="D50" i="2"/>
  <c r="E196" i="1"/>
  <c r="A51" i="2"/>
  <c r="H51" i="2"/>
  <c r="B51" i="2"/>
  <c r="G51" i="2"/>
  <c r="C51" i="2"/>
  <c r="E51" i="2"/>
  <c r="D51" i="2"/>
  <c r="E197" i="1"/>
  <c r="A52" i="2"/>
  <c r="H52" i="2"/>
  <c r="B52" i="2"/>
  <c r="G52" i="2"/>
  <c r="C52" i="2"/>
  <c r="E52" i="2"/>
  <c r="D52" i="2"/>
  <c r="E198" i="1"/>
  <c r="A53" i="2"/>
  <c r="H53" i="2"/>
  <c r="B53" i="2"/>
  <c r="G53" i="2"/>
  <c r="C53" i="2"/>
  <c r="E53" i="2"/>
  <c r="D53" i="2"/>
  <c r="E199" i="1"/>
  <c r="A54" i="2"/>
  <c r="H54" i="2"/>
  <c r="B54" i="2"/>
  <c r="G54" i="2"/>
  <c r="C54" i="2"/>
  <c r="E54" i="2"/>
  <c r="D54" i="2"/>
  <c r="E200" i="1"/>
  <c r="A55" i="2"/>
  <c r="H55" i="2"/>
  <c r="B55" i="2"/>
  <c r="G55" i="2"/>
  <c r="C55" i="2"/>
  <c r="E55" i="2"/>
  <c r="D55" i="2"/>
  <c r="E201" i="1"/>
  <c r="A56" i="2"/>
  <c r="H56" i="2"/>
  <c r="B56" i="2"/>
  <c r="G56" i="2"/>
  <c r="C56" i="2"/>
  <c r="E56" i="2"/>
  <c r="D56" i="2"/>
  <c r="E202" i="1"/>
  <c r="A57" i="2"/>
  <c r="H57" i="2"/>
  <c r="B57" i="2"/>
  <c r="G57" i="2"/>
  <c r="C57" i="2"/>
  <c r="E57" i="2"/>
  <c r="D57" i="2"/>
  <c r="E203" i="1"/>
  <c r="A58" i="2"/>
  <c r="H58" i="2"/>
  <c r="B58" i="2"/>
  <c r="G58" i="2"/>
  <c r="C58" i="2"/>
  <c r="E58" i="2"/>
  <c r="D58" i="2"/>
  <c r="E204" i="1"/>
  <c r="A59" i="2"/>
  <c r="H59" i="2"/>
  <c r="B59" i="2"/>
  <c r="G59" i="2"/>
  <c r="C59" i="2"/>
  <c r="E59" i="2"/>
  <c r="D59" i="2"/>
  <c r="E205" i="1"/>
  <c r="A60" i="2"/>
  <c r="H60" i="2"/>
  <c r="B60" i="2"/>
  <c r="G60" i="2"/>
  <c r="C60" i="2"/>
  <c r="E60" i="2"/>
  <c r="D60" i="2"/>
  <c r="E206" i="1"/>
  <c r="A61" i="2"/>
  <c r="H61" i="2"/>
  <c r="B61" i="2"/>
  <c r="G61" i="2"/>
  <c r="C61" i="2"/>
  <c r="E61" i="2"/>
  <c r="D61" i="2"/>
  <c r="E207" i="1"/>
  <c r="A62" i="2"/>
  <c r="H62" i="2"/>
  <c r="B62" i="2"/>
  <c r="G62" i="2"/>
  <c r="C62" i="2"/>
  <c r="E62" i="2"/>
  <c r="D62" i="2"/>
  <c r="E208" i="1"/>
  <c r="A63" i="2"/>
  <c r="H63" i="2"/>
  <c r="B63" i="2"/>
  <c r="G63" i="2"/>
  <c r="C63" i="2"/>
  <c r="E63" i="2"/>
  <c r="D63" i="2"/>
  <c r="E209" i="1"/>
  <c r="A64" i="2"/>
  <c r="H64" i="2"/>
  <c r="B64" i="2"/>
  <c r="G64" i="2"/>
  <c r="C64" i="2"/>
  <c r="E64" i="2"/>
  <c r="D64" i="2"/>
  <c r="E210" i="1"/>
  <c r="A65" i="2"/>
  <c r="H65" i="2"/>
  <c r="B65" i="2"/>
  <c r="G65" i="2"/>
  <c r="C65" i="2"/>
  <c r="E65" i="2"/>
  <c r="D65" i="2"/>
  <c r="E211" i="1"/>
  <c r="A66" i="2"/>
  <c r="H66" i="2"/>
  <c r="B66" i="2"/>
  <c r="G66" i="2"/>
  <c r="C66" i="2"/>
  <c r="E66" i="2"/>
  <c r="D66" i="2"/>
  <c r="E212" i="1"/>
  <c r="A67" i="2"/>
  <c r="H67" i="2"/>
  <c r="B67" i="2"/>
  <c r="G67" i="2"/>
  <c r="C67" i="2"/>
  <c r="E67" i="2"/>
  <c r="D67" i="2"/>
  <c r="E213" i="1"/>
  <c r="A68" i="2"/>
  <c r="H68" i="2"/>
  <c r="B68" i="2"/>
  <c r="G68" i="2"/>
  <c r="C68" i="2"/>
  <c r="E68" i="2"/>
  <c r="D68" i="2"/>
  <c r="E214" i="1"/>
  <c r="A69" i="2"/>
  <c r="H69" i="2"/>
  <c r="B69" i="2"/>
  <c r="G69" i="2"/>
  <c r="C69" i="2"/>
  <c r="E69" i="2"/>
  <c r="D69" i="2"/>
  <c r="E215" i="1"/>
  <c r="A70" i="2"/>
  <c r="H70" i="2"/>
  <c r="B70" i="2"/>
  <c r="G70" i="2"/>
  <c r="C70" i="2"/>
  <c r="E70" i="2"/>
  <c r="D70" i="2"/>
  <c r="E216" i="1"/>
  <c r="A71" i="2"/>
  <c r="H71" i="2"/>
  <c r="B71" i="2"/>
  <c r="G71" i="2"/>
  <c r="C71" i="2"/>
  <c r="E71" i="2"/>
  <c r="D71" i="2"/>
  <c r="E217" i="1"/>
  <c r="A72" i="2"/>
  <c r="H72" i="2"/>
  <c r="B72" i="2"/>
  <c r="G72" i="2"/>
  <c r="C72" i="2"/>
  <c r="E72" i="2"/>
  <c r="D72" i="2"/>
  <c r="E218" i="1"/>
  <c r="A73" i="2"/>
  <c r="H73" i="2"/>
  <c r="B73" i="2"/>
  <c r="G73" i="2"/>
  <c r="C73" i="2"/>
  <c r="E73" i="2"/>
  <c r="D73" i="2"/>
  <c r="E219" i="1"/>
  <c r="A74" i="2"/>
  <c r="H74" i="2"/>
  <c r="B74" i="2"/>
  <c r="G74" i="2"/>
  <c r="C74" i="2"/>
  <c r="E74" i="2"/>
  <c r="D74" i="2"/>
  <c r="E220" i="1"/>
  <c r="A75" i="2"/>
  <c r="H75" i="2"/>
  <c r="B75" i="2"/>
  <c r="G75" i="2"/>
  <c r="C75" i="2"/>
  <c r="E75" i="2"/>
  <c r="D75" i="2"/>
  <c r="E221" i="1"/>
  <c r="A76" i="2"/>
  <c r="H76" i="2"/>
  <c r="B76" i="2"/>
  <c r="G76" i="2"/>
  <c r="C76" i="2"/>
  <c r="E76" i="2"/>
  <c r="D76" i="2"/>
  <c r="E222" i="1"/>
  <c r="A77" i="2"/>
  <c r="H77" i="2"/>
  <c r="B77" i="2"/>
  <c r="G77" i="2"/>
  <c r="C77" i="2"/>
  <c r="E77" i="2"/>
  <c r="D77" i="2"/>
  <c r="E223" i="1"/>
  <c r="A78" i="2"/>
  <c r="H78" i="2"/>
  <c r="B78" i="2"/>
  <c r="G78" i="2"/>
  <c r="C78" i="2"/>
  <c r="E78" i="2"/>
  <c r="D78" i="2"/>
  <c r="E224" i="1"/>
  <c r="A79" i="2"/>
  <c r="H79" i="2"/>
  <c r="B79" i="2"/>
  <c r="G79" i="2"/>
  <c r="C79" i="2"/>
  <c r="E79" i="2"/>
  <c r="D79" i="2"/>
  <c r="E225" i="1"/>
  <c r="A80" i="2"/>
  <c r="H80" i="2"/>
  <c r="B80" i="2"/>
  <c r="G80" i="2"/>
  <c r="C80" i="2"/>
  <c r="E80" i="2"/>
  <c r="D80" i="2"/>
  <c r="E226" i="1"/>
  <c r="A81" i="2"/>
  <c r="H81" i="2"/>
  <c r="B81" i="2"/>
  <c r="G81" i="2"/>
  <c r="C81" i="2"/>
  <c r="E81" i="2"/>
  <c r="D81" i="2"/>
  <c r="E227" i="1"/>
  <c r="A82" i="2"/>
  <c r="H82" i="2"/>
  <c r="B82" i="2"/>
  <c r="G82" i="2"/>
  <c r="C82" i="2"/>
  <c r="E82" i="2"/>
  <c r="D82" i="2"/>
  <c r="E228" i="1"/>
  <c r="A83" i="2"/>
  <c r="H83" i="2"/>
  <c r="B83" i="2"/>
  <c r="G83" i="2"/>
  <c r="C83" i="2"/>
  <c r="E83" i="2"/>
  <c r="D83" i="2"/>
  <c r="E229" i="1"/>
  <c r="A84" i="2"/>
  <c r="H84" i="2"/>
  <c r="B84" i="2"/>
  <c r="G84" i="2"/>
  <c r="C84" i="2"/>
  <c r="E84" i="2"/>
  <c r="D84" i="2"/>
  <c r="E230" i="1"/>
  <c r="A85" i="2"/>
  <c r="H85" i="2"/>
  <c r="B85" i="2"/>
  <c r="G85" i="2"/>
  <c r="C85" i="2"/>
  <c r="D85" i="2"/>
  <c r="E231" i="1"/>
  <c r="A86" i="2"/>
  <c r="H86" i="2"/>
  <c r="B86" i="2"/>
  <c r="G86" i="2"/>
  <c r="C86" i="2"/>
  <c r="D86" i="2"/>
  <c r="E232" i="1"/>
  <c r="E86" i="2" s="1"/>
  <c r="A87" i="2"/>
  <c r="H87" i="2"/>
  <c r="B87" i="2"/>
  <c r="G87" i="2"/>
  <c r="C87" i="2"/>
  <c r="D87" i="2"/>
  <c r="E233" i="1"/>
  <c r="A88" i="2"/>
  <c r="H88" i="2"/>
  <c r="B88" i="2"/>
  <c r="G88" i="2"/>
  <c r="C88" i="2"/>
  <c r="D88" i="2"/>
  <c r="E234" i="1"/>
  <c r="E88" i="2"/>
  <c r="A89" i="2"/>
  <c r="H89" i="2"/>
  <c r="B89" i="2"/>
  <c r="G89" i="2"/>
  <c r="C89" i="2"/>
  <c r="D89" i="2"/>
  <c r="E235" i="1"/>
  <c r="A90" i="2"/>
  <c r="H90" i="2"/>
  <c r="B90" i="2"/>
  <c r="G90" i="2"/>
  <c r="C90" i="2"/>
  <c r="E90" i="2"/>
  <c r="D90" i="2"/>
  <c r="E236" i="1"/>
  <c r="A91" i="2"/>
  <c r="H91" i="2"/>
  <c r="B91" i="2"/>
  <c r="G91" i="2"/>
  <c r="C91" i="2"/>
  <c r="D91" i="2"/>
  <c r="E237" i="1"/>
  <c r="A92" i="2"/>
  <c r="H92" i="2"/>
  <c r="B92" i="2"/>
  <c r="G92" i="2"/>
  <c r="C92" i="2"/>
  <c r="D92" i="2"/>
  <c r="E238" i="1"/>
  <c r="A93" i="2"/>
  <c r="H93" i="2"/>
  <c r="B93" i="2"/>
  <c r="G93" i="2"/>
  <c r="C93" i="2"/>
  <c r="D93" i="2"/>
  <c r="E239" i="1"/>
  <c r="A94" i="2"/>
  <c r="H94" i="2"/>
  <c r="B94" i="2"/>
  <c r="G94" i="2"/>
  <c r="C94" i="2"/>
  <c r="D94" i="2"/>
  <c r="E240" i="1"/>
  <c r="E94" i="2"/>
  <c r="A95" i="2"/>
  <c r="H95" i="2"/>
  <c r="B95" i="2"/>
  <c r="G95" i="2"/>
  <c r="C95" i="2"/>
  <c r="D95" i="2"/>
  <c r="E241" i="1"/>
  <c r="A96" i="2"/>
  <c r="H96" i="2"/>
  <c r="B96" i="2"/>
  <c r="G96" i="2"/>
  <c r="C96" i="2"/>
  <c r="D96" i="2"/>
  <c r="E242" i="1"/>
  <c r="E96" i="2" s="1"/>
  <c r="A97" i="2"/>
  <c r="H97" i="2"/>
  <c r="B97" i="2"/>
  <c r="G97" i="2"/>
  <c r="C97" i="2"/>
  <c r="D97" i="2"/>
  <c r="E243" i="1"/>
  <c r="A98" i="2"/>
  <c r="H98" i="2"/>
  <c r="B98" i="2"/>
  <c r="G98" i="2"/>
  <c r="C98" i="2"/>
  <c r="E98" i="2"/>
  <c r="D98" i="2"/>
  <c r="E244" i="1"/>
  <c r="A99" i="2"/>
  <c r="H99" i="2"/>
  <c r="B99" i="2"/>
  <c r="G99" i="2"/>
  <c r="C99" i="2"/>
  <c r="E99" i="2"/>
  <c r="D99" i="2"/>
  <c r="E245" i="1"/>
  <c r="A100" i="2"/>
  <c r="H100" i="2"/>
  <c r="B100" i="2"/>
  <c r="G100" i="2"/>
  <c r="C100" i="2"/>
  <c r="E100" i="2"/>
  <c r="D100" i="2"/>
  <c r="E246" i="1"/>
  <c r="A101" i="2"/>
  <c r="H101" i="2"/>
  <c r="B101" i="2"/>
  <c r="G101" i="2"/>
  <c r="C101" i="2"/>
  <c r="D101" i="2"/>
  <c r="E247" i="1"/>
  <c r="E101" i="2"/>
  <c r="A102" i="2"/>
  <c r="H102" i="2"/>
  <c r="B102" i="2"/>
  <c r="G102" i="2"/>
  <c r="C102" i="2"/>
  <c r="E102" i="2"/>
  <c r="D102" i="2"/>
  <c r="E248" i="1"/>
  <c r="A103" i="2"/>
  <c r="H103" i="2"/>
  <c r="B103" i="2"/>
  <c r="G103" i="2"/>
  <c r="C103" i="2"/>
  <c r="D103" i="2"/>
  <c r="E250" i="1"/>
  <c r="E103" i="2"/>
  <c r="A104" i="2"/>
  <c r="H104" i="2"/>
  <c r="B104" i="2"/>
  <c r="G104" i="2"/>
  <c r="C104" i="2"/>
  <c r="D104" i="2"/>
  <c r="E251" i="1"/>
  <c r="A105" i="2"/>
  <c r="H105" i="2"/>
  <c r="B105" i="2"/>
  <c r="G105" i="2"/>
  <c r="C105" i="2"/>
  <c r="D105" i="2"/>
  <c r="E252" i="1"/>
  <c r="A106" i="2"/>
  <c r="H106" i="2"/>
  <c r="B106" i="2"/>
  <c r="G106" i="2"/>
  <c r="C106" i="2"/>
  <c r="D106" i="2"/>
  <c r="E256" i="1"/>
  <c r="A107" i="2"/>
  <c r="H107" i="2"/>
  <c r="B107" i="2"/>
  <c r="G107" i="2"/>
  <c r="C107" i="2"/>
  <c r="D107" i="2"/>
  <c r="E260" i="1"/>
  <c r="A108" i="2"/>
  <c r="H108" i="2"/>
  <c r="B108" i="2"/>
  <c r="G108" i="2"/>
  <c r="C108" i="2"/>
  <c r="D108" i="2"/>
  <c r="E261" i="1"/>
  <c r="F261" i="1" s="1"/>
  <c r="A109" i="2"/>
  <c r="H109" i="2"/>
  <c r="B109" i="2"/>
  <c r="G109" i="2"/>
  <c r="C109" i="2"/>
  <c r="D109" i="2"/>
  <c r="E264" i="1"/>
  <c r="E109" i="2"/>
  <c r="A110" i="2"/>
  <c r="H110" i="2"/>
  <c r="B110" i="2"/>
  <c r="G110" i="2"/>
  <c r="C110" i="2"/>
  <c r="D110" i="2"/>
  <c r="E268" i="1"/>
  <c r="A111" i="2"/>
  <c r="H111" i="2"/>
  <c r="B111" i="2"/>
  <c r="G111" i="2"/>
  <c r="C111" i="2"/>
  <c r="D111" i="2"/>
  <c r="E271" i="1"/>
  <c r="E111" i="2"/>
  <c r="A112" i="2"/>
  <c r="H112" i="2"/>
  <c r="B112" i="2"/>
  <c r="G112" i="2"/>
  <c r="C112" i="2"/>
  <c r="D112" i="2"/>
  <c r="E275" i="1"/>
  <c r="E112" i="2" s="1"/>
  <c r="A113" i="2"/>
  <c r="H113" i="2"/>
  <c r="B113" i="2"/>
  <c r="G113" i="2"/>
  <c r="C113" i="2"/>
  <c r="D113" i="2"/>
  <c r="E276" i="1"/>
  <c r="E113" i="2"/>
  <c r="A114" i="2"/>
  <c r="H114" i="2"/>
  <c r="B114" i="2"/>
  <c r="G114" i="2"/>
  <c r="C114" i="2"/>
  <c r="D114" i="2"/>
  <c r="E280" i="1"/>
  <c r="E114" i="2" s="1"/>
  <c r="A115" i="2"/>
  <c r="H115" i="2"/>
  <c r="B115" i="2"/>
  <c r="G115" i="2"/>
  <c r="C115" i="2"/>
  <c r="D115" i="2"/>
  <c r="E281" i="1"/>
  <c r="E115" i="2" s="1"/>
  <c r="A116" i="2"/>
  <c r="H116" i="2"/>
  <c r="B116" i="2"/>
  <c r="G116" i="2"/>
  <c r="C116" i="2"/>
  <c r="D116" i="2"/>
  <c r="E285" i="1"/>
  <c r="E116" i="2" s="1"/>
  <c r="A117" i="2"/>
  <c r="H117" i="2"/>
  <c r="B117" i="2"/>
  <c r="G117" i="2"/>
  <c r="C117" i="2"/>
  <c r="D117" i="2"/>
  <c r="E288" i="1"/>
  <c r="E117" i="2"/>
  <c r="A118" i="2"/>
  <c r="H118" i="2"/>
  <c r="B118" i="2"/>
  <c r="G118" i="2"/>
  <c r="C118" i="2"/>
  <c r="D118" i="2"/>
  <c r="E289" i="1"/>
  <c r="E118" i="2"/>
  <c r="A119" i="2"/>
  <c r="H119" i="2"/>
  <c r="B119" i="2"/>
  <c r="G119" i="2"/>
  <c r="C119" i="2"/>
  <c r="D119" i="2"/>
  <c r="E290" i="1"/>
  <c r="E119" i="2"/>
  <c r="A120" i="2"/>
  <c r="H120" i="2"/>
  <c r="B120" i="2"/>
  <c r="G120" i="2"/>
  <c r="C120" i="2"/>
  <c r="D120" i="2"/>
  <c r="E291" i="1"/>
  <c r="E120" i="2" s="1"/>
  <c r="E121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E294" i="1"/>
  <c r="E123" i="2" s="1"/>
  <c r="A124" i="2"/>
  <c r="H124" i="2"/>
  <c r="B124" i="2"/>
  <c r="G124" i="2"/>
  <c r="C124" i="2"/>
  <c r="D124" i="2"/>
  <c r="E296" i="1"/>
  <c r="E124" i="2" s="1"/>
  <c r="A125" i="2"/>
  <c r="H125" i="2"/>
  <c r="B125" i="2"/>
  <c r="G125" i="2"/>
  <c r="C125" i="2"/>
  <c r="D125" i="2"/>
  <c r="E297" i="1"/>
  <c r="E125" i="2" s="1"/>
  <c r="A126" i="2"/>
  <c r="H126" i="2"/>
  <c r="B126" i="2"/>
  <c r="G126" i="2"/>
  <c r="C126" i="2"/>
  <c r="D126" i="2"/>
  <c r="E299" i="1"/>
  <c r="E126" i="2" s="1"/>
  <c r="A127" i="2"/>
  <c r="H127" i="2"/>
  <c r="B127" i="2"/>
  <c r="G127" i="2"/>
  <c r="C127" i="2"/>
  <c r="D127" i="2"/>
  <c r="E300" i="1"/>
  <c r="E127" i="2" s="1"/>
  <c r="A128" i="2"/>
  <c r="H128" i="2"/>
  <c r="B128" i="2"/>
  <c r="G128" i="2"/>
  <c r="C128" i="2"/>
  <c r="D128" i="2"/>
  <c r="E301" i="1"/>
  <c r="E128" i="2"/>
  <c r="A129" i="2"/>
  <c r="H129" i="2"/>
  <c r="B129" i="2"/>
  <c r="G129" i="2"/>
  <c r="C129" i="2"/>
  <c r="D129" i="2"/>
  <c r="E302" i="1"/>
  <c r="E129" i="2"/>
  <c r="A130" i="2"/>
  <c r="H130" i="2"/>
  <c r="B130" i="2"/>
  <c r="G130" i="2"/>
  <c r="C130" i="2"/>
  <c r="D130" i="2"/>
  <c r="E303" i="1"/>
  <c r="E130" i="2"/>
  <c r="A131" i="2"/>
  <c r="H131" i="2"/>
  <c r="B131" i="2"/>
  <c r="G131" i="2"/>
  <c r="C131" i="2"/>
  <c r="D131" i="2"/>
  <c r="E304" i="1"/>
  <c r="E131" i="2"/>
  <c r="A132" i="2"/>
  <c r="H132" i="2"/>
  <c r="B132" i="2"/>
  <c r="G132" i="2"/>
  <c r="C132" i="2"/>
  <c r="D132" i="2"/>
  <c r="E305" i="1"/>
  <c r="A133" i="2"/>
  <c r="H133" i="2"/>
  <c r="B133" i="2"/>
  <c r="G133" i="2"/>
  <c r="C133" i="2"/>
  <c r="D133" i="2"/>
  <c r="E306" i="1"/>
  <c r="E133" i="2" s="1"/>
  <c r="A134" i="2"/>
  <c r="H134" i="2"/>
  <c r="B134" i="2"/>
  <c r="G134" i="2"/>
  <c r="C134" i="2"/>
  <c r="D134" i="2"/>
  <c r="E307" i="1"/>
  <c r="E134" i="2" s="1"/>
  <c r="A135" i="2"/>
  <c r="H135" i="2"/>
  <c r="B135" i="2"/>
  <c r="G135" i="2"/>
  <c r="C135" i="2"/>
  <c r="D135" i="2"/>
  <c r="E308" i="1"/>
  <c r="E135" i="2" s="1"/>
  <c r="A136" i="2"/>
  <c r="H136" i="2"/>
  <c r="B136" i="2"/>
  <c r="G136" i="2"/>
  <c r="C136" i="2"/>
  <c r="D136" i="2"/>
  <c r="E309" i="1"/>
  <c r="A137" i="2"/>
  <c r="H137" i="2"/>
  <c r="B137" i="2"/>
  <c r="G137" i="2"/>
  <c r="C137" i="2"/>
  <c r="D137" i="2"/>
  <c r="E310" i="1"/>
  <c r="F310" i="1" s="1"/>
  <c r="G310" i="1" s="1"/>
  <c r="K310" i="1" s="1"/>
  <c r="E137" i="2"/>
  <c r="A138" i="2"/>
  <c r="H138" i="2"/>
  <c r="B138" i="2"/>
  <c r="G138" i="2"/>
  <c r="C138" i="2"/>
  <c r="D138" i="2"/>
  <c r="E311" i="1"/>
  <c r="E138" i="2"/>
  <c r="A139" i="2"/>
  <c r="H139" i="2"/>
  <c r="B139" i="2"/>
  <c r="G139" i="2"/>
  <c r="C139" i="2"/>
  <c r="D139" i="2"/>
  <c r="E312" i="1"/>
  <c r="E139" i="2"/>
  <c r="A140" i="2"/>
  <c r="H140" i="2"/>
  <c r="B140" i="2"/>
  <c r="G140" i="2"/>
  <c r="C140" i="2"/>
  <c r="D140" i="2"/>
  <c r="E313" i="1"/>
  <c r="A141" i="2"/>
  <c r="H141" i="2"/>
  <c r="B141" i="2"/>
  <c r="G141" i="2"/>
  <c r="C141" i="2"/>
  <c r="D141" i="2"/>
  <c r="E314" i="1"/>
  <c r="E141" i="2"/>
  <c r="A142" i="2"/>
  <c r="H142" i="2"/>
  <c r="B142" i="2"/>
  <c r="G142" i="2"/>
  <c r="C142" i="2"/>
  <c r="D142" i="2"/>
  <c r="E315" i="1"/>
  <c r="E142" i="2"/>
  <c r="A143" i="2"/>
  <c r="H143" i="2"/>
  <c r="B143" i="2"/>
  <c r="G143" i="2"/>
  <c r="C143" i="2"/>
  <c r="D143" i="2"/>
  <c r="E316" i="1"/>
  <c r="E143" i="2"/>
  <c r="A144" i="2"/>
  <c r="H144" i="2"/>
  <c r="B144" i="2"/>
  <c r="G144" i="2"/>
  <c r="C144" i="2"/>
  <c r="D144" i="2"/>
  <c r="E317" i="1"/>
  <c r="A145" i="2"/>
  <c r="H145" i="2"/>
  <c r="B145" i="2"/>
  <c r="G145" i="2"/>
  <c r="C145" i="2"/>
  <c r="D145" i="2"/>
  <c r="E318" i="1"/>
  <c r="E145" i="2" s="1"/>
  <c r="A146" i="2"/>
  <c r="H146" i="2"/>
  <c r="B146" i="2"/>
  <c r="G146" i="2"/>
  <c r="C146" i="2"/>
  <c r="D146" i="2"/>
  <c r="E319" i="1"/>
  <c r="E146" i="2" s="1"/>
  <c r="A147" i="2"/>
  <c r="H147" i="2"/>
  <c r="B147" i="2"/>
  <c r="G147" i="2"/>
  <c r="C147" i="2"/>
  <c r="D147" i="2"/>
  <c r="E320" i="1"/>
  <c r="E147" i="2" s="1"/>
  <c r="A148" i="2"/>
  <c r="H148" i="2"/>
  <c r="B148" i="2"/>
  <c r="G148" i="2"/>
  <c r="C148" i="2"/>
  <c r="D148" i="2"/>
  <c r="E321" i="1"/>
  <c r="E148" i="2" s="1"/>
  <c r="A149" i="2"/>
  <c r="H149" i="2"/>
  <c r="B149" i="2"/>
  <c r="G149" i="2"/>
  <c r="C149" i="2"/>
  <c r="D149" i="2"/>
  <c r="E322" i="1"/>
  <c r="E149" i="2" s="1"/>
  <c r="A150" i="2"/>
  <c r="H150" i="2"/>
  <c r="B150" i="2"/>
  <c r="G150" i="2"/>
  <c r="C150" i="2"/>
  <c r="D150" i="2"/>
  <c r="E323" i="1"/>
  <c r="E150" i="2" s="1"/>
  <c r="A151" i="2"/>
  <c r="H151" i="2"/>
  <c r="B151" i="2"/>
  <c r="G151" i="2"/>
  <c r="C151" i="2"/>
  <c r="D151" i="2"/>
  <c r="E324" i="1"/>
  <c r="E151" i="2" s="1"/>
  <c r="A152" i="2"/>
  <c r="H152" i="2"/>
  <c r="B152" i="2"/>
  <c r="G152" i="2"/>
  <c r="C152" i="2"/>
  <c r="D152" i="2"/>
  <c r="E325" i="1"/>
  <c r="E152" i="2" s="1"/>
  <c r="A153" i="2"/>
  <c r="H153" i="2"/>
  <c r="B153" i="2"/>
  <c r="G153" i="2"/>
  <c r="C153" i="2"/>
  <c r="D153" i="2"/>
  <c r="E326" i="1"/>
  <c r="E153" i="2" s="1"/>
  <c r="A154" i="2"/>
  <c r="H154" i="2"/>
  <c r="B154" i="2"/>
  <c r="G154" i="2"/>
  <c r="C154" i="2"/>
  <c r="D154" i="2"/>
  <c r="E327" i="1"/>
  <c r="E154" i="2" s="1"/>
  <c r="A155" i="2"/>
  <c r="H155" i="2"/>
  <c r="B155" i="2"/>
  <c r="G155" i="2"/>
  <c r="C155" i="2"/>
  <c r="D155" i="2"/>
  <c r="E328" i="1"/>
  <c r="A156" i="2"/>
  <c r="H156" i="2"/>
  <c r="B156" i="2"/>
  <c r="G156" i="2"/>
  <c r="C156" i="2"/>
  <c r="D156" i="2"/>
  <c r="E329" i="1"/>
  <c r="A157" i="2"/>
  <c r="H157" i="2"/>
  <c r="B157" i="2"/>
  <c r="G157" i="2"/>
  <c r="C157" i="2"/>
  <c r="D157" i="2"/>
  <c r="E330" i="1"/>
  <c r="A158" i="2"/>
  <c r="H158" i="2"/>
  <c r="B158" i="2"/>
  <c r="G158" i="2"/>
  <c r="C158" i="2"/>
  <c r="D158" i="2"/>
  <c r="E331" i="1"/>
  <c r="F331" i="1" s="1"/>
  <c r="A159" i="2"/>
  <c r="H159" i="2"/>
  <c r="B159" i="2"/>
  <c r="G159" i="2"/>
  <c r="C159" i="2"/>
  <c r="D159" i="2"/>
  <c r="E333" i="1"/>
  <c r="E159" i="2" s="1"/>
  <c r="A160" i="2"/>
  <c r="H160" i="2"/>
  <c r="B160" i="2"/>
  <c r="G160" i="2"/>
  <c r="C160" i="2"/>
  <c r="D160" i="2"/>
  <c r="E334" i="1"/>
  <c r="A161" i="2"/>
  <c r="H161" i="2"/>
  <c r="B161" i="2"/>
  <c r="G161" i="2"/>
  <c r="C161" i="2"/>
  <c r="D161" i="2"/>
  <c r="E335" i="1"/>
  <c r="E161" i="2" s="1"/>
  <c r="A162" i="2"/>
  <c r="H162" i="2"/>
  <c r="B162" i="2"/>
  <c r="G162" i="2"/>
  <c r="C162" i="2"/>
  <c r="D162" i="2"/>
  <c r="E336" i="1"/>
  <c r="A163" i="2"/>
  <c r="H163" i="2"/>
  <c r="B163" i="2"/>
  <c r="G163" i="2"/>
  <c r="C163" i="2"/>
  <c r="D163" i="2"/>
  <c r="E337" i="1"/>
  <c r="A164" i="2"/>
  <c r="H164" i="2"/>
  <c r="B164" i="2"/>
  <c r="G164" i="2"/>
  <c r="C164" i="2"/>
  <c r="D164" i="2"/>
  <c r="E338" i="1"/>
  <c r="A165" i="2"/>
  <c r="H165" i="2"/>
  <c r="B165" i="2"/>
  <c r="G165" i="2"/>
  <c r="C165" i="2"/>
  <c r="D165" i="2"/>
  <c r="E339" i="1"/>
  <c r="A166" i="2"/>
  <c r="H166" i="2"/>
  <c r="B166" i="2"/>
  <c r="G166" i="2"/>
  <c r="C166" i="2"/>
  <c r="D166" i="2"/>
  <c r="E340" i="1"/>
  <c r="A167" i="2"/>
  <c r="H167" i="2"/>
  <c r="B167" i="2"/>
  <c r="G167" i="2"/>
  <c r="C167" i="2"/>
  <c r="D167" i="2"/>
  <c r="E341" i="1"/>
  <c r="A168" i="2"/>
  <c r="H168" i="2"/>
  <c r="B168" i="2"/>
  <c r="G168" i="2"/>
  <c r="C168" i="2"/>
  <c r="D168" i="2"/>
  <c r="E342" i="1"/>
  <c r="E168" i="2" s="1"/>
  <c r="A169" i="2"/>
  <c r="H169" i="2"/>
  <c r="B169" i="2"/>
  <c r="G169" i="2"/>
  <c r="C169" i="2"/>
  <c r="D169" i="2"/>
  <c r="E343" i="1"/>
  <c r="E169" i="2" s="1"/>
  <c r="A170" i="2"/>
  <c r="H170" i="2"/>
  <c r="B170" i="2"/>
  <c r="G170" i="2"/>
  <c r="C170" i="2"/>
  <c r="D170" i="2"/>
  <c r="E344" i="1"/>
  <c r="A171" i="2"/>
  <c r="H171" i="2"/>
  <c r="B171" i="2"/>
  <c r="G171" i="2"/>
  <c r="C171" i="2"/>
  <c r="D171" i="2"/>
  <c r="E345" i="1"/>
  <c r="A172" i="2"/>
  <c r="H172" i="2"/>
  <c r="B172" i="2"/>
  <c r="G172" i="2"/>
  <c r="C172" i="2"/>
  <c r="D172" i="2"/>
  <c r="E346" i="1"/>
  <c r="A173" i="2"/>
  <c r="H173" i="2"/>
  <c r="B173" i="2"/>
  <c r="G173" i="2"/>
  <c r="C173" i="2"/>
  <c r="D173" i="2"/>
  <c r="E347" i="1"/>
  <c r="A174" i="2"/>
  <c r="H174" i="2"/>
  <c r="B174" i="2"/>
  <c r="G174" i="2"/>
  <c r="C174" i="2"/>
  <c r="D174" i="2"/>
  <c r="E348" i="1"/>
  <c r="E174" i="2" s="1"/>
  <c r="A175" i="2"/>
  <c r="H175" i="2"/>
  <c r="B175" i="2"/>
  <c r="G175" i="2"/>
  <c r="C175" i="2"/>
  <c r="D175" i="2"/>
  <c r="E349" i="1"/>
  <c r="A176" i="2"/>
  <c r="H176" i="2"/>
  <c r="B176" i="2"/>
  <c r="G176" i="2"/>
  <c r="C176" i="2"/>
  <c r="D176" i="2"/>
  <c r="E350" i="1"/>
  <c r="A177" i="2"/>
  <c r="H177" i="2"/>
  <c r="B177" i="2"/>
  <c r="G177" i="2"/>
  <c r="C177" i="2"/>
  <c r="D177" i="2"/>
  <c r="E351" i="1"/>
  <c r="E177" i="2" s="1"/>
  <c r="A178" i="2"/>
  <c r="H178" i="2"/>
  <c r="B178" i="2"/>
  <c r="G178" i="2"/>
  <c r="C178" i="2"/>
  <c r="D178" i="2"/>
  <c r="E352" i="1"/>
  <c r="E178" i="2" s="1"/>
  <c r="A179" i="2"/>
  <c r="H179" i="2"/>
  <c r="B179" i="2"/>
  <c r="G179" i="2"/>
  <c r="C179" i="2"/>
  <c r="D179" i="2"/>
  <c r="E353" i="1"/>
  <c r="E179" i="2" s="1"/>
  <c r="A180" i="2"/>
  <c r="H180" i="2"/>
  <c r="B180" i="2"/>
  <c r="G180" i="2"/>
  <c r="C180" i="2"/>
  <c r="D180" i="2"/>
  <c r="E354" i="1"/>
  <c r="A181" i="2"/>
  <c r="H181" i="2"/>
  <c r="B181" i="2"/>
  <c r="G181" i="2"/>
  <c r="C181" i="2"/>
  <c r="D181" i="2"/>
  <c r="E355" i="1"/>
  <c r="E181" i="2"/>
  <c r="A182" i="2"/>
  <c r="H182" i="2"/>
  <c r="B182" i="2"/>
  <c r="G182" i="2"/>
  <c r="C182" i="2"/>
  <c r="D182" i="2"/>
  <c r="E356" i="1"/>
  <c r="A183" i="2"/>
  <c r="H183" i="2"/>
  <c r="B183" i="2"/>
  <c r="G183" i="2"/>
  <c r="C183" i="2"/>
  <c r="D183" i="2"/>
  <c r="E357" i="1"/>
  <c r="A184" i="2"/>
  <c r="H184" i="2"/>
  <c r="B184" i="2"/>
  <c r="G184" i="2"/>
  <c r="C184" i="2"/>
  <c r="D184" i="2"/>
  <c r="E358" i="1"/>
  <c r="E184" i="2" s="1"/>
  <c r="A185" i="2"/>
  <c r="H185" i="2"/>
  <c r="B185" i="2"/>
  <c r="G185" i="2"/>
  <c r="C185" i="2"/>
  <c r="D185" i="2"/>
  <c r="E359" i="1"/>
  <c r="E185" i="2" s="1"/>
  <c r="A186" i="2"/>
  <c r="H186" i="2"/>
  <c r="B186" i="2"/>
  <c r="G186" i="2"/>
  <c r="C186" i="2"/>
  <c r="D186" i="2"/>
  <c r="E360" i="1"/>
  <c r="E186" i="2" s="1"/>
  <c r="A187" i="2"/>
  <c r="H187" i="2"/>
  <c r="B187" i="2"/>
  <c r="G187" i="2"/>
  <c r="C187" i="2"/>
  <c r="D187" i="2"/>
  <c r="E361" i="1"/>
  <c r="A188" i="2"/>
  <c r="H188" i="2"/>
  <c r="B188" i="2"/>
  <c r="G188" i="2"/>
  <c r="C188" i="2"/>
  <c r="D188" i="2"/>
  <c r="E362" i="1"/>
  <c r="E188" i="2" s="1"/>
  <c r="A189" i="2"/>
  <c r="H189" i="2"/>
  <c r="B189" i="2"/>
  <c r="G189" i="2"/>
  <c r="C189" i="2"/>
  <c r="D189" i="2"/>
  <c r="E363" i="1"/>
  <c r="A190" i="2"/>
  <c r="H190" i="2"/>
  <c r="B190" i="2"/>
  <c r="G190" i="2"/>
  <c r="C190" i="2"/>
  <c r="D190" i="2"/>
  <c r="E364" i="1"/>
  <c r="E190" i="2" s="1"/>
  <c r="A191" i="2"/>
  <c r="H191" i="2"/>
  <c r="B191" i="2"/>
  <c r="G191" i="2"/>
  <c r="C191" i="2"/>
  <c r="D191" i="2"/>
  <c r="E365" i="1"/>
  <c r="E191" i="2" s="1"/>
  <c r="A192" i="2"/>
  <c r="H192" i="2"/>
  <c r="B192" i="2"/>
  <c r="G192" i="2"/>
  <c r="C192" i="2"/>
  <c r="D192" i="2"/>
  <c r="E366" i="1"/>
  <c r="A193" i="2"/>
  <c r="H193" i="2"/>
  <c r="B193" i="2"/>
  <c r="G193" i="2"/>
  <c r="C193" i="2"/>
  <c r="D193" i="2"/>
  <c r="E367" i="1"/>
  <c r="E193" i="2"/>
  <c r="A194" i="2"/>
  <c r="H194" i="2"/>
  <c r="B194" i="2"/>
  <c r="G194" i="2"/>
  <c r="C194" i="2"/>
  <c r="D194" i="2"/>
  <c r="E368" i="1"/>
  <c r="E194" i="2"/>
  <c r="A195" i="2"/>
  <c r="H195" i="2"/>
  <c r="B195" i="2"/>
  <c r="G195" i="2"/>
  <c r="C195" i="2"/>
  <c r="D195" i="2"/>
  <c r="E369" i="1"/>
  <c r="E195" i="2"/>
  <c r="A196" i="2"/>
  <c r="H196" i="2"/>
  <c r="B196" i="2"/>
  <c r="G196" i="2"/>
  <c r="C196" i="2"/>
  <c r="D196" i="2"/>
  <c r="E370" i="1"/>
  <c r="E196" i="2"/>
  <c r="A197" i="2"/>
  <c r="H197" i="2"/>
  <c r="B197" i="2"/>
  <c r="G197" i="2"/>
  <c r="C197" i="2"/>
  <c r="D197" i="2"/>
  <c r="E371" i="1"/>
  <c r="E197" i="2"/>
  <c r="A198" i="2"/>
  <c r="H198" i="2"/>
  <c r="B198" i="2"/>
  <c r="G198" i="2"/>
  <c r="C198" i="2"/>
  <c r="D198" i="2"/>
  <c r="E372" i="1"/>
  <c r="E198" i="2"/>
  <c r="A199" i="2"/>
  <c r="H199" i="2"/>
  <c r="B199" i="2"/>
  <c r="G199" i="2"/>
  <c r="C199" i="2"/>
  <c r="D199" i="2"/>
  <c r="E375" i="1"/>
  <c r="E199" i="2"/>
  <c r="A200" i="2"/>
  <c r="H200" i="2"/>
  <c r="B200" i="2"/>
  <c r="G200" i="2"/>
  <c r="C200" i="2"/>
  <c r="D200" i="2"/>
  <c r="E377" i="1"/>
  <c r="E200" i="2"/>
  <c r="A201" i="2"/>
  <c r="H201" i="2"/>
  <c r="B201" i="2"/>
  <c r="G201" i="2"/>
  <c r="C201" i="2"/>
  <c r="D201" i="2"/>
  <c r="E380" i="1"/>
  <c r="A202" i="2"/>
  <c r="H202" i="2"/>
  <c r="B202" i="2"/>
  <c r="G202" i="2"/>
  <c r="C202" i="2"/>
  <c r="D202" i="2"/>
  <c r="E381" i="1"/>
  <c r="E202" i="2" s="1"/>
  <c r="A203" i="2"/>
  <c r="H203" i="2"/>
  <c r="B203" i="2"/>
  <c r="G203" i="2"/>
  <c r="C203" i="2"/>
  <c r="E203" i="2"/>
  <c r="D203" i="2"/>
  <c r="E386" i="1"/>
  <c r="A204" i="2"/>
  <c r="H204" i="2"/>
  <c r="B204" i="2"/>
  <c r="G204" i="2"/>
  <c r="C204" i="2"/>
  <c r="E204" i="2"/>
  <c r="D204" i="2"/>
  <c r="E388" i="1"/>
  <c r="A205" i="2"/>
  <c r="H205" i="2"/>
  <c r="B205" i="2"/>
  <c r="G205" i="2"/>
  <c r="C205" i="2"/>
  <c r="E205" i="2"/>
  <c r="D205" i="2"/>
  <c r="E389" i="1"/>
  <c r="F389" i="1"/>
  <c r="A206" i="2"/>
  <c r="H206" i="2"/>
  <c r="B206" i="2"/>
  <c r="G206" i="2"/>
  <c r="C206" i="2"/>
  <c r="D206" i="2"/>
  <c r="E390" i="1"/>
  <c r="E206" i="2"/>
  <c r="A207" i="2"/>
  <c r="H207" i="2"/>
  <c r="B207" i="2"/>
  <c r="G207" i="2"/>
  <c r="C207" i="2"/>
  <c r="E207" i="2"/>
  <c r="D207" i="2"/>
  <c r="E391" i="1"/>
  <c r="A208" i="2"/>
  <c r="H208" i="2"/>
  <c r="B208" i="2"/>
  <c r="G208" i="2"/>
  <c r="C208" i="2"/>
  <c r="E208" i="2"/>
  <c r="D208" i="2"/>
  <c r="E392" i="1"/>
  <c r="F392" i="1" s="1"/>
  <c r="G392" i="1" s="1"/>
  <c r="A209" i="2"/>
  <c r="H209" i="2"/>
  <c r="B209" i="2"/>
  <c r="G209" i="2"/>
  <c r="C209" i="2"/>
  <c r="E209" i="2"/>
  <c r="D209" i="2"/>
  <c r="E393" i="1"/>
  <c r="F393" i="1" s="1"/>
  <c r="A210" i="2"/>
  <c r="H210" i="2"/>
  <c r="B210" i="2"/>
  <c r="G210" i="2"/>
  <c r="C210" i="2"/>
  <c r="D210" i="2"/>
  <c r="E397" i="1"/>
  <c r="E210" i="2" s="1"/>
  <c r="A211" i="2"/>
  <c r="H211" i="2"/>
  <c r="B211" i="2"/>
  <c r="G211" i="2"/>
  <c r="C211" i="2"/>
  <c r="D211" i="2"/>
  <c r="E398" i="1"/>
  <c r="E211" i="2" s="1"/>
  <c r="A212" i="2"/>
  <c r="H212" i="2"/>
  <c r="B212" i="2"/>
  <c r="G212" i="2"/>
  <c r="C212" i="2"/>
  <c r="D212" i="2"/>
  <c r="E21" i="1"/>
  <c r="E212" i="2" s="1"/>
  <c r="A213" i="2"/>
  <c r="H213" i="2"/>
  <c r="B213" i="2"/>
  <c r="G213" i="2"/>
  <c r="C213" i="2"/>
  <c r="D213" i="2"/>
  <c r="E22" i="1"/>
  <c r="E213" i="2" s="1"/>
  <c r="A214" i="2"/>
  <c r="H214" i="2"/>
  <c r="B214" i="2"/>
  <c r="G214" i="2"/>
  <c r="C214" i="2"/>
  <c r="D214" i="2"/>
  <c r="E23" i="1"/>
  <c r="E214" i="2" s="1"/>
  <c r="A215" i="2"/>
  <c r="H215" i="2"/>
  <c r="B215" i="2"/>
  <c r="G215" i="2"/>
  <c r="C215" i="2"/>
  <c r="D215" i="2"/>
  <c r="E24" i="1"/>
  <c r="E215" i="2" s="1"/>
  <c r="A216" i="2"/>
  <c r="H216" i="2"/>
  <c r="B216" i="2"/>
  <c r="G216" i="2"/>
  <c r="C216" i="2"/>
  <c r="D216" i="2"/>
  <c r="E25" i="1"/>
  <c r="E216" i="2" s="1"/>
  <c r="A217" i="2"/>
  <c r="H217" i="2"/>
  <c r="B217" i="2"/>
  <c r="G217" i="2"/>
  <c r="C217" i="2"/>
  <c r="D217" i="2"/>
  <c r="E26" i="1"/>
  <c r="E217" i="2" s="1"/>
  <c r="A218" i="2"/>
  <c r="H218" i="2"/>
  <c r="B218" i="2"/>
  <c r="G218" i="2"/>
  <c r="C218" i="2"/>
  <c r="D218" i="2"/>
  <c r="E27" i="1"/>
  <c r="E218" i="2" s="1"/>
  <c r="A219" i="2"/>
  <c r="H219" i="2"/>
  <c r="B219" i="2"/>
  <c r="G219" i="2"/>
  <c r="C219" i="2"/>
  <c r="D219" i="2"/>
  <c r="E28" i="1"/>
  <c r="E219" i="2" s="1"/>
  <c r="A220" i="2"/>
  <c r="H220" i="2"/>
  <c r="B220" i="2"/>
  <c r="G220" i="2"/>
  <c r="C220" i="2"/>
  <c r="D220" i="2"/>
  <c r="E29" i="1"/>
  <c r="E220" i="2" s="1"/>
  <c r="A221" i="2"/>
  <c r="H221" i="2"/>
  <c r="B221" i="2"/>
  <c r="G221" i="2"/>
  <c r="C221" i="2"/>
  <c r="D221" i="2"/>
  <c r="E30" i="1"/>
  <c r="E221" i="2" s="1"/>
  <c r="A222" i="2"/>
  <c r="H222" i="2"/>
  <c r="B222" i="2"/>
  <c r="G222" i="2"/>
  <c r="C222" i="2"/>
  <c r="D222" i="2"/>
  <c r="E31" i="1"/>
  <c r="E222" i="2" s="1"/>
  <c r="A223" i="2"/>
  <c r="H223" i="2"/>
  <c r="B223" i="2"/>
  <c r="G223" i="2"/>
  <c r="C223" i="2"/>
  <c r="D223" i="2"/>
  <c r="E32" i="1"/>
  <c r="E223" i="2" s="1"/>
  <c r="A224" i="2"/>
  <c r="H224" i="2"/>
  <c r="B224" i="2"/>
  <c r="G224" i="2"/>
  <c r="C224" i="2"/>
  <c r="D224" i="2"/>
  <c r="E33" i="1"/>
  <c r="E224" i="2" s="1"/>
  <c r="F33" i="1"/>
  <c r="A225" i="2"/>
  <c r="H225" i="2"/>
  <c r="B225" i="2"/>
  <c r="G225" i="2"/>
  <c r="C225" i="2"/>
  <c r="E225" i="2"/>
  <c r="D225" i="2"/>
  <c r="E34" i="1"/>
  <c r="A226" i="2"/>
  <c r="H226" i="2"/>
  <c r="B226" i="2"/>
  <c r="G226" i="2"/>
  <c r="C226" i="2"/>
  <c r="D226" i="2"/>
  <c r="E35" i="1"/>
  <c r="E226" i="2"/>
  <c r="A227" i="2"/>
  <c r="H227" i="2"/>
  <c r="B227" i="2"/>
  <c r="G227" i="2"/>
  <c r="C227" i="2"/>
  <c r="E227" i="2"/>
  <c r="D227" i="2"/>
  <c r="E36" i="1"/>
  <c r="A228" i="2"/>
  <c r="H228" i="2"/>
  <c r="B228" i="2"/>
  <c r="G228" i="2"/>
  <c r="C228" i="2"/>
  <c r="E228" i="2"/>
  <c r="D228" i="2"/>
  <c r="E37" i="1"/>
  <c r="F37" i="1" s="1"/>
  <c r="G37" i="1" s="1"/>
  <c r="I37" i="1" s="1"/>
  <c r="A229" i="2"/>
  <c r="H229" i="2"/>
  <c r="B229" i="2"/>
  <c r="G229" i="2"/>
  <c r="C229" i="2"/>
  <c r="D229" i="2"/>
  <c r="E38" i="1"/>
  <c r="A230" i="2"/>
  <c r="H230" i="2"/>
  <c r="B230" i="2"/>
  <c r="G230" i="2"/>
  <c r="C230" i="2"/>
  <c r="D230" i="2"/>
  <c r="E39" i="1"/>
  <c r="A231" i="2"/>
  <c r="H231" i="2"/>
  <c r="B231" i="2"/>
  <c r="G231" i="2"/>
  <c r="C231" i="2"/>
  <c r="D231" i="2"/>
  <c r="E40" i="1"/>
  <c r="E231" i="2" s="1"/>
  <c r="A232" i="2"/>
  <c r="H232" i="2"/>
  <c r="B232" i="2"/>
  <c r="G232" i="2"/>
  <c r="C232" i="2"/>
  <c r="D232" i="2"/>
  <c r="E41" i="1"/>
  <c r="E232" i="2" s="1"/>
  <c r="A233" i="2"/>
  <c r="H233" i="2"/>
  <c r="B233" i="2"/>
  <c r="G233" i="2"/>
  <c r="C233" i="2"/>
  <c r="D233" i="2"/>
  <c r="E42" i="1"/>
  <c r="A234" i="2"/>
  <c r="H234" i="2"/>
  <c r="B234" i="2"/>
  <c r="G234" i="2"/>
  <c r="C234" i="2"/>
  <c r="D234" i="2"/>
  <c r="E43" i="1"/>
  <c r="E234" i="2"/>
  <c r="A235" i="2"/>
  <c r="H235" i="2"/>
  <c r="B235" i="2"/>
  <c r="G235" i="2"/>
  <c r="C235" i="2"/>
  <c r="E235" i="2"/>
  <c r="D235" i="2"/>
  <c r="E44" i="1"/>
  <c r="A236" i="2"/>
  <c r="H236" i="2"/>
  <c r="B236" i="2"/>
  <c r="G236" i="2"/>
  <c r="C236" i="2"/>
  <c r="E236" i="2"/>
  <c r="D236" i="2"/>
  <c r="E45" i="1"/>
  <c r="F45" i="1" s="1"/>
  <c r="A237" i="2"/>
  <c r="H237" i="2"/>
  <c r="B237" i="2"/>
  <c r="G237" i="2"/>
  <c r="C237" i="2"/>
  <c r="D237" i="2"/>
  <c r="E46" i="1"/>
  <c r="A238" i="2"/>
  <c r="H238" i="2"/>
  <c r="B238" i="2"/>
  <c r="G238" i="2"/>
  <c r="C238" i="2"/>
  <c r="D238" i="2"/>
  <c r="E47" i="1"/>
  <c r="E238" i="2"/>
  <c r="A239" i="2"/>
  <c r="H239" i="2"/>
  <c r="B239" i="2"/>
  <c r="G239" i="2"/>
  <c r="C239" i="2"/>
  <c r="D239" i="2"/>
  <c r="E48" i="1"/>
  <c r="E239" i="2"/>
  <c r="A240" i="2"/>
  <c r="H240" i="2"/>
  <c r="B240" i="2"/>
  <c r="G240" i="2"/>
  <c r="C240" i="2"/>
  <c r="D240" i="2"/>
  <c r="E49" i="1"/>
  <c r="A241" i="2"/>
  <c r="H241" i="2"/>
  <c r="B241" i="2"/>
  <c r="G241" i="2"/>
  <c r="C241" i="2"/>
  <c r="E241" i="2"/>
  <c r="D241" i="2"/>
  <c r="E50" i="1"/>
  <c r="A242" i="2"/>
  <c r="H242" i="2"/>
  <c r="B242" i="2"/>
  <c r="G242" i="2"/>
  <c r="C242" i="2"/>
  <c r="D242" i="2"/>
  <c r="E51" i="1"/>
  <c r="A243" i="2"/>
  <c r="H243" i="2"/>
  <c r="B243" i="2"/>
  <c r="G243" i="2"/>
  <c r="C243" i="2"/>
  <c r="E243" i="2"/>
  <c r="D243" i="2"/>
  <c r="E52" i="1"/>
  <c r="A244" i="2"/>
  <c r="H244" i="2"/>
  <c r="B244" i="2"/>
  <c r="G244" i="2"/>
  <c r="C244" i="2"/>
  <c r="E244" i="2"/>
  <c r="D244" i="2"/>
  <c r="E53" i="1"/>
  <c r="A245" i="2"/>
  <c r="H245" i="2"/>
  <c r="B245" i="2"/>
  <c r="G245" i="2"/>
  <c r="C245" i="2"/>
  <c r="E245" i="2"/>
  <c r="D245" i="2"/>
  <c r="E54" i="1"/>
  <c r="A246" i="2"/>
  <c r="H246" i="2"/>
  <c r="B246" i="2"/>
  <c r="G246" i="2"/>
  <c r="C246" i="2"/>
  <c r="D246" i="2"/>
  <c r="E55" i="1"/>
  <c r="E246" i="2" s="1"/>
  <c r="A247" i="2"/>
  <c r="H247" i="2"/>
  <c r="B247" i="2"/>
  <c r="G247" i="2"/>
  <c r="C247" i="2"/>
  <c r="E247" i="2"/>
  <c r="D247" i="2"/>
  <c r="E56" i="1"/>
  <c r="A248" i="2"/>
  <c r="H248" i="2"/>
  <c r="B248" i="2"/>
  <c r="G248" i="2"/>
  <c r="C248" i="2"/>
  <c r="E248" i="2"/>
  <c r="D248" i="2"/>
  <c r="E57" i="1"/>
  <c r="F57" i="1"/>
  <c r="A249" i="2"/>
  <c r="H249" i="2"/>
  <c r="B249" i="2"/>
  <c r="G249" i="2"/>
  <c r="C249" i="2"/>
  <c r="E249" i="2"/>
  <c r="D249" i="2"/>
  <c r="E58" i="1"/>
  <c r="A250" i="2"/>
  <c r="H250" i="2"/>
  <c r="B250" i="2"/>
  <c r="G250" i="2"/>
  <c r="C250" i="2"/>
  <c r="D250" i="2"/>
  <c r="E59" i="1"/>
  <c r="E250" i="2"/>
  <c r="A251" i="2"/>
  <c r="H251" i="2"/>
  <c r="B251" i="2"/>
  <c r="G251" i="2"/>
  <c r="C251" i="2"/>
  <c r="E251" i="2"/>
  <c r="D251" i="2"/>
  <c r="E60" i="1"/>
  <c r="F60" i="1" s="1"/>
  <c r="G60" i="1" s="1"/>
  <c r="I60" i="1" s="1"/>
  <c r="A252" i="2"/>
  <c r="H252" i="2"/>
  <c r="B252" i="2"/>
  <c r="G252" i="2"/>
  <c r="C252" i="2"/>
  <c r="E252" i="2"/>
  <c r="D252" i="2"/>
  <c r="E61" i="1"/>
  <c r="A253" i="2"/>
  <c r="H253" i="2"/>
  <c r="B253" i="2"/>
  <c r="G253" i="2"/>
  <c r="C253" i="2"/>
  <c r="E253" i="2"/>
  <c r="D253" i="2"/>
  <c r="E62" i="1"/>
  <c r="A254" i="2"/>
  <c r="H254" i="2"/>
  <c r="B254" i="2"/>
  <c r="G254" i="2"/>
  <c r="C254" i="2"/>
  <c r="D254" i="2"/>
  <c r="E63" i="1"/>
  <c r="E254" i="2"/>
  <c r="A255" i="2"/>
  <c r="H255" i="2"/>
  <c r="B255" i="2"/>
  <c r="G255" i="2"/>
  <c r="C255" i="2"/>
  <c r="E255" i="2"/>
  <c r="D255" i="2"/>
  <c r="E64" i="1"/>
  <c r="A256" i="2"/>
  <c r="H256" i="2"/>
  <c r="B256" i="2"/>
  <c r="G256" i="2"/>
  <c r="C256" i="2"/>
  <c r="E256" i="2"/>
  <c r="D256" i="2"/>
  <c r="E65" i="1"/>
  <c r="F65" i="1" s="1"/>
  <c r="A257" i="2"/>
  <c r="H257" i="2"/>
  <c r="B257" i="2"/>
  <c r="G257" i="2"/>
  <c r="C257" i="2"/>
  <c r="D257" i="2"/>
  <c r="E66" i="1"/>
  <c r="A258" i="2"/>
  <c r="H258" i="2"/>
  <c r="B258" i="2"/>
  <c r="G258" i="2"/>
  <c r="C258" i="2"/>
  <c r="D258" i="2"/>
  <c r="E67" i="1"/>
  <c r="E258" i="2" s="1"/>
  <c r="A259" i="2"/>
  <c r="H259" i="2"/>
  <c r="B259" i="2"/>
  <c r="G259" i="2"/>
  <c r="C259" i="2"/>
  <c r="E259" i="2"/>
  <c r="D259" i="2"/>
  <c r="E68" i="1"/>
  <c r="A260" i="2"/>
  <c r="H260" i="2"/>
  <c r="B260" i="2"/>
  <c r="G260" i="2"/>
  <c r="C260" i="2"/>
  <c r="E260" i="2"/>
  <c r="D260" i="2"/>
  <c r="E69" i="1"/>
  <c r="A261" i="2"/>
  <c r="H261" i="2"/>
  <c r="B261" i="2"/>
  <c r="G261" i="2"/>
  <c r="C261" i="2"/>
  <c r="D261" i="2"/>
  <c r="E70" i="1"/>
  <c r="F70" i="1" s="1"/>
  <c r="G70" i="1" s="1"/>
  <c r="A262" i="2"/>
  <c r="H262" i="2"/>
  <c r="B262" i="2"/>
  <c r="G262" i="2"/>
  <c r="C262" i="2"/>
  <c r="D262" i="2"/>
  <c r="E71" i="1"/>
  <c r="A263" i="2"/>
  <c r="H263" i="2"/>
  <c r="B263" i="2"/>
  <c r="G263" i="2"/>
  <c r="C263" i="2"/>
  <c r="D263" i="2"/>
  <c r="E72" i="1"/>
  <c r="E263" i="2" s="1"/>
  <c r="A264" i="2"/>
  <c r="H264" i="2"/>
  <c r="B264" i="2"/>
  <c r="G264" i="2"/>
  <c r="C264" i="2"/>
  <c r="D264" i="2"/>
  <c r="E73" i="1"/>
  <c r="A265" i="2"/>
  <c r="H265" i="2"/>
  <c r="B265" i="2"/>
  <c r="G265" i="2"/>
  <c r="C265" i="2"/>
  <c r="D265" i="2"/>
  <c r="E74" i="1"/>
  <c r="A266" i="2"/>
  <c r="H266" i="2"/>
  <c r="B266" i="2"/>
  <c r="G266" i="2"/>
  <c r="C266" i="2"/>
  <c r="D266" i="2"/>
  <c r="E75" i="1"/>
  <c r="E266" i="2"/>
  <c r="A267" i="2"/>
  <c r="H267" i="2"/>
  <c r="B267" i="2"/>
  <c r="G267" i="2"/>
  <c r="C267" i="2"/>
  <c r="E267" i="2"/>
  <c r="D267" i="2"/>
  <c r="E76" i="1"/>
  <c r="A268" i="2"/>
  <c r="H268" i="2"/>
  <c r="B268" i="2"/>
  <c r="G268" i="2"/>
  <c r="C268" i="2"/>
  <c r="E268" i="2"/>
  <c r="D268" i="2"/>
  <c r="E77" i="1"/>
  <c r="A269" i="2"/>
  <c r="H269" i="2"/>
  <c r="B269" i="2"/>
  <c r="G269" i="2"/>
  <c r="C269" i="2"/>
  <c r="D269" i="2"/>
  <c r="E78" i="1"/>
  <c r="F78" i="1"/>
  <c r="A270" i="2"/>
  <c r="H270" i="2"/>
  <c r="B270" i="2"/>
  <c r="G270" i="2"/>
  <c r="C270" i="2"/>
  <c r="D270" i="2"/>
  <c r="E79" i="1"/>
  <c r="F79" i="1"/>
  <c r="E270" i="2"/>
  <c r="A271" i="2"/>
  <c r="H271" i="2"/>
  <c r="B271" i="2"/>
  <c r="G271" i="2"/>
  <c r="C271" i="2"/>
  <c r="D271" i="2"/>
  <c r="E80" i="1"/>
  <c r="A272" i="2"/>
  <c r="H272" i="2"/>
  <c r="B272" i="2"/>
  <c r="G272" i="2"/>
  <c r="C272" i="2"/>
  <c r="D272" i="2"/>
  <c r="E81" i="1"/>
  <c r="E272" i="2"/>
  <c r="A273" i="2"/>
  <c r="H273" i="2"/>
  <c r="B273" i="2"/>
  <c r="G273" i="2"/>
  <c r="C273" i="2"/>
  <c r="D273" i="2"/>
  <c r="E82" i="1"/>
  <c r="E273" i="2"/>
  <c r="A274" i="2"/>
  <c r="H274" i="2"/>
  <c r="B274" i="2"/>
  <c r="G274" i="2"/>
  <c r="C274" i="2"/>
  <c r="D274" i="2"/>
  <c r="E83" i="1"/>
  <c r="E274" i="2"/>
  <c r="A275" i="2"/>
  <c r="H275" i="2"/>
  <c r="B275" i="2"/>
  <c r="G275" i="2"/>
  <c r="C275" i="2"/>
  <c r="E275" i="2"/>
  <c r="D275" i="2"/>
  <c r="E84" i="1"/>
  <c r="A276" i="2"/>
  <c r="H276" i="2"/>
  <c r="B276" i="2"/>
  <c r="G276" i="2"/>
  <c r="C276" i="2"/>
  <c r="E276" i="2"/>
  <c r="D276" i="2"/>
  <c r="E85" i="1"/>
  <c r="F85" i="1"/>
  <c r="G85" i="1" s="1"/>
  <c r="I85" i="1" s="1"/>
  <c r="A277" i="2"/>
  <c r="H277" i="2"/>
  <c r="B277" i="2"/>
  <c r="G277" i="2"/>
  <c r="C277" i="2"/>
  <c r="D277" i="2"/>
  <c r="E86" i="1"/>
  <c r="E277" i="2" s="1"/>
  <c r="A278" i="2"/>
  <c r="H278" i="2"/>
  <c r="B278" i="2"/>
  <c r="G278" i="2"/>
  <c r="C278" i="2"/>
  <c r="D278" i="2"/>
  <c r="E87" i="1"/>
  <c r="A279" i="2"/>
  <c r="H279" i="2"/>
  <c r="B279" i="2"/>
  <c r="G279" i="2"/>
  <c r="C279" i="2"/>
  <c r="F279" i="2"/>
  <c r="D279" i="2"/>
  <c r="E88" i="1"/>
  <c r="A280" i="2"/>
  <c r="H280" i="2"/>
  <c r="B280" i="2"/>
  <c r="G280" i="2"/>
  <c r="C280" i="2"/>
  <c r="F280" i="2"/>
  <c r="D280" i="2"/>
  <c r="E89" i="1"/>
  <c r="F89" i="1" s="1"/>
  <c r="G89" i="1" s="1"/>
  <c r="A281" i="2"/>
  <c r="H281" i="2"/>
  <c r="B281" i="2"/>
  <c r="G281" i="2"/>
  <c r="C281" i="2"/>
  <c r="F281" i="2"/>
  <c r="D281" i="2"/>
  <c r="E90" i="1"/>
  <c r="A282" i="2"/>
  <c r="H282" i="2"/>
  <c r="B282" i="2"/>
  <c r="G282" i="2"/>
  <c r="C282" i="2"/>
  <c r="F282" i="2"/>
  <c r="D282" i="2"/>
  <c r="E91" i="1"/>
  <c r="E282" i="2" s="1"/>
  <c r="A283" i="2"/>
  <c r="H283" i="2"/>
  <c r="B283" i="2"/>
  <c r="G283" i="2"/>
  <c r="C283" i="2"/>
  <c r="F283" i="2"/>
  <c r="D283" i="2"/>
  <c r="E92" i="1"/>
  <c r="E283" i="2"/>
  <c r="A284" i="2"/>
  <c r="H284" i="2"/>
  <c r="B284" i="2"/>
  <c r="G284" i="2"/>
  <c r="C284" i="2"/>
  <c r="E284" i="2"/>
  <c r="D284" i="2"/>
  <c r="E93" i="1"/>
  <c r="F93" i="1" s="1"/>
  <c r="A285" i="2"/>
  <c r="H285" i="2"/>
  <c r="B285" i="2"/>
  <c r="G285" i="2"/>
  <c r="C285" i="2"/>
  <c r="E285" i="2"/>
  <c r="D285" i="2"/>
  <c r="E94" i="1"/>
  <c r="A286" i="2"/>
  <c r="H286" i="2"/>
  <c r="B286" i="2"/>
  <c r="G286" i="2"/>
  <c r="C286" i="2"/>
  <c r="E286" i="2"/>
  <c r="D286" i="2"/>
  <c r="E95" i="1"/>
  <c r="A287" i="2"/>
  <c r="H287" i="2"/>
  <c r="B287" i="2"/>
  <c r="G287" i="2"/>
  <c r="C287" i="2"/>
  <c r="D287" i="2"/>
  <c r="E96" i="1"/>
  <c r="A288" i="2"/>
  <c r="H288" i="2"/>
  <c r="B288" i="2"/>
  <c r="G288" i="2"/>
  <c r="C288" i="2"/>
  <c r="D288" i="2"/>
  <c r="E97" i="1"/>
  <c r="A289" i="2"/>
  <c r="H289" i="2"/>
  <c r="B289" i="2"/>
  <c r="G289" i="2"/>
  <c r="C289" i="2"/>
  <c r="D289" i="2"/>
  <c r="E98" i="1"/>
  <c r="A290" i="2"/>
  <c r="H290" i="2"/>
  <c r="B290" i="2"/>
  <c r="G290" i="2"/>
  <c r="C290" i="2"/>
  <c r="D290" i="2"/>
  <c r="E99" i="1"/>
  <c r="E290" i="2" s="1"/>
  <c r="A291" i="2"/>
  <c r="H291" i="2"/>
  <c r="B291" i="2"/>
  <c r="G291" i="2"/>
  <c r="C291" i="2"/>
  <c r="D291" i="2"/>
  <c r="E100" i="1"/>
  <c r="A292" i="2"/>
  <c r="H292" i="2"/>
  <c r="B292" i="2"/>
  <c r="G292" i="2"/>
  <c r="C292" i="2"/>
  <c r="D292" i="2"/>
  <c r="E101" i="1"/>
  <c r="A293" i="2"/>
  <c r="H293" i="2"/>
  <c r="B293" i="2"/>
  <c r="G293" i="2"/>
  <c r="C293" i="2"/>
  <c r="D293" i="2"/>
  <c r="E102" i="1"/>
  <c r="E293" i="2" s="1"/>
  <c r="A294" i="2"/>
  <c r="H294" i="2"/>
  <c r="B294" i="2"/>
  <c r="G294" i="2"/>
  <c r="C294" i="2"/>
  <c r="D294" i="2"/>
  <c r="E103" i="1"/>
  <c r="E294" i="2" s="1"/>
  <c r="A295" i="2"/>
  <c r="H295" i="2"/>
  <c r="B295" i="2"/>
  <c r="G295" i="2"/>
  <c r="C295" i="2"/>
  <c r="D295" i="2"/>
  <c r="E104" i="1"/>
  <c r="A296" i="2"/>
  <c r="H296" i="2"/>
  <c r="B296" i="2"/>
  <c r="G296" i="2"/>
  <c r="C296" i="2"/>
  <c r="D296" i="2"/>
  <c r="E105" i="1"/>
  <c r="A297" i="2"/>
  <c r="H297" i="2"/>
  <c r="B297" i="2"/>
  <c r="G297" i="2"/>
  <c r="C297" i="2"/>
  <c r="D297" i="2"/>
  <c r="E106" i="1"/>
  <c r="A298" i="2"/>
  <c r="H298" i="2"/>
  <c r="B298" i="2"/>
  <c r="G298" i="2"/>
  <c r="C298" i="2"/>
  <c r="D298" i="2"/>
  <c r="E107" i="1"/>
  <c r="E298" i="2" s="1"/>
  <c r="A299" i="2"/>
  <c r="H299" i="2"/>
  <c r="B299" i="2"/>
  <c r="G299" i="2"/>
  <c r="C299" i="2"/>
  <c r="D299" i="2"/>
  <c r="E108" i="1"/>
  <c r="E299" i="2" s="1"/>
  <c r="A300" i="2"/>
  <c r="H300" i="2"/>
  <c r="B300" i="2"/>
  <c r="G300" i="2"/>
  <c r="C300" i="2"/>
  <c r="D300" i="2"/>
  <c r="E109" i="1"/>
  <c r="E300" i="2" s="1"/>
  <c r="A301" i="2"/>
  <c r="H301" i="2"/>
  <c r="B301" i="2"/>
  <c r="G301" i="2"/>
  <c r="C301" i="2"/>
  <c r="D301" i="2"/>
  <c r="E110" i="1"/>
  <c r="A302" i="2"/>
  <c r="H302" i="2"/>
  <c r="B302" i="2"/>
  <c r="G302" i="2"/>
  <c r="C302" i="2"/>
  <c r="E302" i="2"/>
  <c r="D302" i="2"/>
  <c r="E111" i="1"/>
  <c r="A303" i="2"/>
  <c r="H303" i="2"/>
  <c r="B303" i="2"/>
  <c r="G303" i="2"/>
  <c r="C303" i="2"/>
  <c r="D303" i="2"/>
  <c r="E112" i="1"/>
  <c r="A304" i="2"/>
  <c r="H304" i="2"/>
  <c r="B304" i="2"/>
  <c r="G304" i="2"/>
  <c r="C304" i="2"/>
  <c r="D304" i="2"/>
  <c r="E113" i="1"/>
  <c r="E304" i="2" s="1"/>
  <c r="A305" i="2"/>
  <c r="H305" i="2"/>
  <c r="B305" i="2"/>
  <c r="G305" i="2"/>
  <c r="C305" i="2"/>
  <c r="D305" i="2"/>
  <c r="E114" i="1"/>
  <c r="A306" i="2"/>
  <c r="H306" i="2"/>
  <c r="B306" i="2"/>
  <c r="G306" i="2"/>
  <c r="C306" i="2"/>
  <c r="D306" i="2"/>
  <c r="E115" i="1"/>
  <c r="A307" i="2"/>
  <c r="H307" i="2"/>
  <c r="B307" i="2"/>
  <c r="G307" i="2"/>
  <c r="C307" i="2"/>
  <c r="D307" i="2"/>
  <c r="E116" i="1"/>
  <c r="F116" i="1" s="1"/>
  <c r="G116" i="1" s="1"/>
  <c r="I116" i="1" s="1"/>
  <c r="A308" i="2"/>
  <c r="H308" i="2"/>
  <c r="B308" i="2"/>
  <c r="G308" i="2"/>
  <c r="C308" i="2"/>
  <c r="D308" i="2"/>
  <c r="E117" i="1"/>
  <c r="E308" i="2" s="1"/>
  <c r="A309" i="2"/>
  <c r="H309" i="2"/>
  <c r="B309" i="2"/>
  <c r="G309" i="2"/>
  <c r="C309" i="2"/>
  <c r="D309" i="2"/>
  <c r="E118" i="1"/>
  <c r="E309" i="2" s="1"/>
  <c r="A310" i="2"/>
  <c r="H310" i="2"/>
  <c r="B310" i="2"/>
  <c r="G310" i="2"/>
  <c r="C310" i="2"/>
  <c r="D310" i="2"/>
  <c r="E119" i="1"/>
  <c r="A311" i="2"/>
  <c r="H311" i="2"/>
  <c r="B311" i="2"/>
  <c r="G311" i="2"/>
  <c r="C311" i="2"/>
  <c r="D311" i="2"/>
  <c r="E120" i="1"/>
  <c r="E311" i="2"/>
  <c r="A312" i="2"/>
  <c r="H312" i="2"/>
  <c r="B312" i="2"/>
  <c r="G312" i="2"/>
  <c r="C312" i="2"/>
  <c r="D312" i="2"/>
  <c r="E121" i="1"/>
  <c r="F121" i="1" s="1"/>
  <c r="E312" i="2"/>
  <c r="A313" i="2"/>
  <c r="H313" i="2"/>
  <c r="B313" i="2"/>
  <c r="G313" i="2"/>
  <c r="C313" i="2"/>
  <c r="D313" i="2"/>
  <c r="E122" i="1"/>
  <c r="E313" i="2"/>
  <c r="A314" i="2"/>
  <c r="H314" i="2"/>
  <c r="B314" i="2"/>
  <c r="G314" i="2"/>
  <c r="C314" i="2"/>
  <c r="D314" i="2"/>
  <c r="E123" i="1"/>
  <c r="A315" i="2"/>
  <c r="H315" i="2"/>
  <c r="B315" i="2"/>
  <c r="G315" i="2"/>
  <c r="C315" i="2"/>
  <c r="D315" i="2"/>
  <c r="E124" i="1"/>
  <c r="F124" i="1" s="1"/>
  <c r="G124" i="1" s="1"/>
  <c r="E315" i="2"/>
  <c r="A316" i="2"/>
  <c r="H316" i="2"/>
  <c r="B316" i="2"/>
  <c r="G316" i="2"/>
  <c r="C316" i="2"/>
  <c r="D316" i="2"/>
  <c r="E125" i="1"/>
  <c r="E316" i="2"/>
  <c r="A317" i="2"/>
  <c r="H317" i="2"/>
  <c r="B317" i="2"/>
  <c r="G317" i="2"/>
  <c r="C317" i="2"/>
  <c r="D317" i="2"/>
  <c r="E126" i="1"/>
  <c r="E317" i="2"/>
  <c r="A318" i="2"/>
  <c r="H318" i="2"/>
  <c r="B318" i="2"/>
  <c r="G318" i="2"/>
  <c r="C318" i="2"/>
  <c r="D318" i="2"/>
  <c r="E127" i="1"/>
  <c r="A319" i="2"/>
  <c r="H319" i="2"/>
  <c r="B319" i="2"/>
  <c r="G319" i="2"/>
  <c r="C319" i="2"/>
  <c r="D319" i="2"/>
  <c r="E128" i="1"/>
  <c r="E319" i="2" s="1"/>
  <c r="A320" i="2"/>
  <c r="H320" i="2"/>
  <c r="B320" i="2"/>
  <c r="G320" i="2"/>
  <c r="C320" i="2"/>
  <c r="D320" i="2"/>
  <c r="E129" i="1"/>
  <c r="F129" i="1" s="1"/>
  <c r="G129" i="1" s="1"/>
  <c r="A321" i="2"/>
  <c r="H321" i="2"/>
  <c r="B321" i="2"/>
  <c r="G321" i="2"/>
  <c r="C321" i="2"/>
  <c r="D321" i="2"/>
  <c r="E130" i="1"/>
  <c r="E321" i="2" s="1"/>
  <c r="A322" i="2"/>
  <c r="H322" i="2"/>
  <c r="B322" i="2"/>
  <c r="G322" i="2"/>
  <c r="C322" i="2"/>
  <c r="D322" i="2"/>
  <c r="E131" i="1"/>
  <c r="A323" i="2"/>
  <c r="H323" i="2"/>
  <c r="B323" i="2"/>
  <c r="G323" i="2"/>
  <c r="C323" i="2"/>
  <c r="D323" i="2"/>
  <c r="E132" i="1"/>
  <c r="F132" i="1" s="1"/>
  <c r="G132" i="1" s="1"/>
  <c r="I132" i="1" s="1"/>
  <c r="A324" i="2"/>
  <c r="H324" i="2"/>
  <c r="B324" i="2"/>
  <c r="G324" i="2"/>
  <c r="C324" i="2"/>
  <c r="D324" i="2"/>
  <c r="E133" i="1"/>
  <c r="E324" i="2" s="1"/>
  <c r="A325" i="2"/>
  <c r="H325" i="2"/>
  <c r="B325" i="2"/>
  <c r="G325" i="2"/>
  <c r="C325" i="2"/>
  <c r="D325" i="2"/>
  <c r="E134" i="1"/>
  <c r="E325" i="2" s="1"/>
  <c r="A326" i="2"/>
  <c r="H326" i="2"/>
  <c r="B326" i="2"/>
  <c r="G326" i="2"/>
  <c r="C326" i="2"/>
  <c r="D326" i="2"/>
  <c r="E135" i="1"/>
  <c r="A327" i="2"/>
  <c r="H327" i="2"/>
  <c r="B327" i="2"/>
  <c r="G327" i="2"/>
  <c r="C327" i="2"/>
  <c r="D327" i="2"/>
  <c r="E136" i="1"/>
  <c r="E327" i="2" s="1"/>
  <c r="A328" i="2"/>
  <c r="H328" i="2"/>
  <c r="B328" i="2"/>
  <c r="G328" i="2"/>
  <c r="C328" i="2"/>
  <c r="D328" i="2"/>
  <c r="E137" i="1"/>
  <c r="F137" i="1" s="1"/>
  <c r="A329" i="2"/>
  <c r="H329" i="2"/>
  <c r="B329" i="2"/>
  <c r="G329" i="2"/>
  <c r="C329" i="2"/>
  <c r="D329" i="2"/>
  <c r="E139" i="1"/>
  <c r="E329" i="2" s="1"/>
  <c r="A330" i="2"/>
  <c r="H330" i="2"/>
  <c r="B330" i="2"/>
  <c r="G330" i="2"/>
  <c r="C330" i="2"/>
  <c r="D330" i="2"/>
  <c r="E140" i="1"/>
  <c r="A331" i="2"/>
  <c r="H331" i="2"/>
  <c r="B331" i="2"/>
  <c r="G331" i="2"/>
  <c r="C331" i="2"/>
  <c r="D331" i="2"/>
  <c r="E141" i="1"/>
  <c r="A332" i="2"/>
  <c r="H332" i="2"/>
  <c r="B332" i="2"/>
  <c r="G332" i="2"/>
  <c r="C332" i="2"/>
  <c r="D332" i="2"/>
  <c r="E142" i="1"/>
  <c r="A333" i="2"/>
  <c r="H333" i="2"/>
  <c r="B333" i="2"/>
  <c r="G333" i="2"/>
  <c r="C333" i="2"/>
  <c r="D333" i="2"/>
  <c r="E143" i="1"/>
  <c r="A334" i="2"/>
  <c r="H334" i="2"/>
  <c r="B334" i="2"/>
  <c r="G334" i="2"/>
  <c r="C334" i="2"/>
  <c r="D334" i="2"/>
  <c r="E144" i="1"/>
  <c r="A335" i="2"/>
  <c r="H335" i="2"/>
  <c r="B335" i="2"/>
  <c r="G335" i="2"/>
  <c r="C335" i="2"/>
  <c r="D335" i="2"/>
  <c r="E145" i="1"/>
  <c r="A336" i="2"/>
  <c r="H336" i="2"/>
  <c r="B336" i="2"/>
  <c r="G336" i="2"/>
  <c r="C336" i="2"/>
  <c r="D336" i="2"/>
  <c r="E146" i="1"/>
  <c r="A337" i="2"/>
  <c r="H337" i="2"/>
  <c r="B337" i="2"/>
  <c r="G337" i="2"/>
  <c r="C337" i="2"/>
  <c r="D337" i="2"/>
  <c r="E147" i="1"/>
  <c r="A338" i="2"/>
  <c r="H338" i="2"/>
  <c r="B338" i="2"/>
  <c r="G338" i="2"/>
  <c r="C338" i="2"/>
  <c r="D338" i="2"/>
  <c r="E148" i="1"/>
  <c r="E338" i="2" s="1"/>
  <c r="A339" i="2"/>
  <c r="H339" i="2"/>
  <c r="B339" i="2"/>
  <c r="G339" i="2"/>
  <c r="C339" i="2"/>
  <c r="D339" i="2"/>
  <c r="E149" i="1"/>
  <c r="E339" i="2"/>
  <c r="A340" i="2"/>
  <c r="H340" i="2"/>
  <c r="B340" i="2"/>
  <c r="G340" i="2"/>
  <c r="C340" i="2"/>
  <c r="D340" i="2"/>
  <c r="E150" i="1"/>
  <c r="E340" i="2"/>
  <c r="A341" i="2"/>
  <c r="H341" i="2"/>
  <c r="B341" i="2"/>
  <c r="G341" i="2"/>
  <c r="C341" i="2"/>
  <c r="D341" i="2"/>
  <c r="E151" i="1"/>
  <c r="E341" i="2"/>
  <c r="A342" i="2"/>
  <c r="H342" i="2"/>
  <c r="B342" i="2"/>
  <c r="G342" i="2"/>
  <c r="C342" i="2"/>
  <c r="D342" i="2"/>
  <c r="E152" i="1"/>
  <c r="E342" i="2" s="1"/>
  <c r="A343" i="2"/>
  <c r="H343" i="2"/>
  <c r="B343" i="2"/>
  <c r="G343" i="2"/>
  <c r="C343" i="2"/>
  <c r="D343" i="2"/>
  <c r="E153" i="1"/>
  <c r="E343" i="2" s="1"/>
  <c r="A344" i="2"/>
  <c r="H344" i="2"/>
  <c r="B344" i="2"/>
  <c r="G344" i="2"/>
  <c r="C344" i="2"/>
  <c r="D344" i="2"/>
  <c r="E159" i="1"/>
  <c r="E344" i="2" s="1"/>
  <c r="A345" i="2"/>
  <c r="H345" i="2"/>
  <c r="B345" i="2"/>
  <c r="G345" i="2"/>
  <c r="C345" i="2"/>
  <c r="D345" i="2"/>
  <c r="E184" i="1"/>
  <c r="E345" i="2" s="1"/>
  <c r="A346" i="2"/>
  <c r="H346" i="2"/>
  <c r="B346" i="2"/>
  <c r="G346" i="2"/>
  <c r="C346" i="2"/>
  <c r="D346" i="2"/>
  <c r="E249" i="1"/>
  <c r="E346" i="2" s="1"/>
  <c r="A347" i="2"/>
  <c r="H347" i="2"/>
  <c r="B347" i="2"/>
  <c r="G347" i="2"/>
  <c r="C347" i="2"/>
  <c r="D347" i="2"/>
  <c r="E253" i="1"/>
  <c r="E347" i="2"/>
  <c r="A348" i="2"/>
  <c r="H348" i="2"/>
  <c r="B348" i="2"/>
  <c r="G348" i="2"/>
  <c r="C348" i="2"/>
  <c r="D348" i="2"/>
  <c r="E254" i="1"/>
  <c r="A349" i="2"/>
  <c r="H349" i="2"/>
  <c r="B349" i="2"/>
  <c r="G349" i="2"/>
  <c r="C349" i="2"/>
  <c r="D349" i="2"/>
  <c r="E255" i="1"/>
  <c r="E349" i="2"/>
  <c r="A350" i="2"/>
  <c r="H350" i="2"/>
  <c r="B350" i="2"/>
  <c r="G350" i="2"/>
  <c r="C350" i="2"/>
  <c r="E350" i="2"/>
  <c r="D350" i="2"/>
  <c r="E257" i="1"/>
  <c r="A351" i="2"/>
  <c r="H351" i="2"/>
  <c r="B351" i="2"/>
  <c r="G351" i="2"/>
  <c r="C351" i="2"/>
  <c r="D351" i="2"/>
  <c r="E258" i="1"/>
  <c r="E351" i="2"/>
  <c r="A352" i="2"/>
  <c r="H352" i="2"/>
  <c r="B352" i="2"/>
  <c r="G352" i="2"/>
  <c r="C352" i="2"/>
  <c r="E352" i="2"/>
  <c r="D352" i="2"/>
  <c r="A353" i="2"/>
  <c r="H353" i="2"/>
  <c r="B353" i="2"/>
  <c r="G353" i="2"/>
  <c r="C353" i="2"/>
  <c r="D353" i="2"/>
  <c r="E262" i="1"/>
  <c r="A354" i="2"/>
  <c r="H354" i="2"/>
  <c r="B354" i="2"/>
  <c r="G354" i="2"/>
  <c r="C354" i="2"/>
  <c r="D354" i="2"/>
  <c r="E263" i="1"/>
  <c r="A355" i="2"/>
  <c r="H355" i="2"/>
  <c r="B355" i="2"/>
  <c r="G355" i="2"/>
  <c r="C355" i="2"/>
  <c r="D355" i="2"/>
  <c r="E265" i="1"/>
  <c r="A356" i="2"/>
  <c r="H356" i="2"/>
  <c r="B356" i="2"/>
  <c r="G356" i="2"/>
  <c r="C356" i="2"/>
  <c r="D356" i="2"/>
  <c r="E266" i="1"/>
  <c r="F266" i="1" s="1"/>
  <c r="A357" i="2"/>
  <c r="H357" i="2"/>
  <c r="B357" i="2"/>
  <c r="G357" i="2"/>
  <c r="C357" i="2"/>
  <c r="D357" i="2"/>
  <c r="E267" i="1"/>
  <c r="A358" i="2"/>
  <c r="H358" i="2"/>
  <c r="B358" i="2"/>
  <c r="G358" i="2"/>
  <c r="C358" i="2"/>
  <c r="D358" i="2"/>
  <c r="E269" i="1"/>
  <c r="F269" i="1" s="1"/>
  <c r="A359" i="2"/>
  <c r="H359" i="2"/>
  <c r="B359" i="2"/>
  <c r="G359" i="2"/>
  <c r="C359" i="2"/>
  <c r="D359" i="2"/>
  <c r="E270" i="1"/>
  <c r="E359" i="2" s="1"/>
  <c r="A360" i="2"/>
  <c r="H360" i="2"/>
  <c r="B360" i="2"/>
  <c r="G360" i="2"/>
  <c r="C360" i="2"/>
  <c r="D360" i="2"/>
  <c r="E273" i="1"/>
  <c r="A361" i="2"/>
  <c r="H361" i="2"/>
  <c r="B361" i="2"/>
  <c r="G361" i="2"/>
  <c r="C361" i="2"/>
  <c r="D361" i="2"/>
  <c r="E274" i="1"/>
  <c r="F274" i="1" s="1"/>
  <c r="G274" i="1" s="1"/>
  <c r="K274" i="1" s="1"/>
  <c r="A362" i="2"/>
  <c r="H362" i="2"/>
  <c r="B362" i="2"/>
  <c r="G362" i="2"/>
  <c r="C362" i="2"/>
  <c r="D362" i="2"/>
  <c r="E277" i="1"/>
  <c r="E362" i="2" s="1"/>
  <c r="A363" i="2"/>
  <c r="H363" i="2"/>
  <c r="B363" i="2"/>
  <c r="G363" i="2"/>
  <c r="C363" i="2"/>
  <c r="D363" i="2"/>
  <c r="E279" i="1"/>
  <c r="F279" i="1" s="1"/>
  <c r="A364" i="2"/>
  <c r="H364" i="2"/>
  <c r="B364" i="2"/>
  <c r="G364" i="2"/>
  <c r="C364" i="2"/>
  <c r="D364" i="2"/>
  <c r="E282" i="1"/>
  <c r="A365" i="2"/>
  <c r="H365" i="2"/>
  <c r="B365" i="2"/>
  <c r="G365" i="2"/>
  <c r="C365" i="2"/>
  <c r="D365" i="2"/>
  <c r="E283" i="1"/>
  <c r="A366" i="2"/>
  <c r="H366" i="2"/>
  <c r="B366" i="2"/>
  <c r="G366" i="2"/>
  <c r="C366" i="2"/>
  <c r="D366" i="2"/>
  <c r="E284" i="1"/>
  <c r="E366" i="2" s="1"/>
  <c r="A367" i="2"/>
  <c r="H367" i="2"/>
  <c r="B367" i="2"/>
  <c r="G367" i="2"/>
  <c r="C367" i="2"/>
  <c r="D367" i="2"/>
  <c r="E286" i="1"/>
  <c r="A368" i="2"/>
  <c r="H368" i="2"/>
  <c r="B368" i="2"/>
  <c r="G368" i="2"/>
  <c r="C368" i="2"/>
  <c r="D368" i="2"/>
  <c r="E287" i="1"/>
  <c r="A369" i="2"/>
  <c r="H369" i="2"/>
  <c r="B369" i="2"/>
  <c r="G369" i="2"/>
  <c r="C369" i="2"/>
  <c r="D369" i="2"/>
  <c r="E295" i="1"/>
  <c r="F295" i="1" s="1"/>
  <c r="G295" i="1" s="1"/>
  <c r="K295" i="1" s="1"/>
  <c r="A370" i="2"/>
  <c r="H370" i="2"/>
  <c r="B370" i="2"/>
  <c r="G370" i="2"/>
  <c r="C370" i="2"/>
  <c r="D370" i="2"/>
  <c r="E298" i="1"/>
  <c r="A371" i="2"/>
  <c r="H371" i="2"/>
  <c r="B371" i="2"/>
  <c r="G371" i="2"/>
  <c r="C371" i="2"/>
  <c r="D371" i="2"/>
  <c r="E332" i="1"/>
  <c r="E371" i="2" s="1"/>
  <c r="A372" i="2"/>
  <c r="H372" i="2"/>
  <c r="B372" i="2"/>
  <c r="G372" i="2"/>
  <c r="C372" i="2"/>
  <c r="D372" i="2"/>
  <c r="E373" i="1"/>
  <c r="A373" i="2"/>
  <c r="H373" i="2"/>
  <c r="B373" i="2"/>
  <c r="G373" i="2"/>
  <c r="C373" i="2"/>
  <c r="D373" i="2"/>
  <c r="E374" i="1"/>
  <c r="A374" i="2"/>
  <c r="H374" i="2"/>
  <c r="B374" i="2"/>
  <c r="G374" i="2"/>
  <c r="C374" i="2"/>
  <c r="E374" i="2"/>
  <c r="D374" i="2"/>
  <c r="E376" i="1"/>
  <c r="A375" i="2"/>
  <c r="H375" i="2"/>
  <c r="B375" i="2"/>
  <c r="G375" i="2"/>
  <c r="C375" i="2"/>
  <c r="E375" i="2"/>
  <c r="D375" i="2"/>
  <c r="E378" i="1"/>
  <c r="F378" i="1" s="1"/>
  <c r="G378" i="1" s="1"/>
  <c r="A376" i="2"/>
  <c r="H376" i="2"/>
  <c r="B376" i="2"/>
  <c r="G376" i="2"/>
  <c r="C376" i="2"/>
  <c r="D376" i="2"/>
  <c r="E379" i="1"/>
  <c r="A377" i="2"/>
  <c r="H377" i="2"/>
  <c r="B377" i="2"/>
  <c r="G377" i="2"/>
  <c r="C377" i="2"/>
  <c r="D377" i="2"/>
  <c r="E382" i="1"/>
  <c r="A378" i="2"/>
  <c r="H378" i="2"/>
  <c r="B378" i="2"/>
  <c r="G378" i="2"/>
  <c r="C378" i="2"/>
  <c r="D378" i="2"/>
  <c r="E383" i="1"/>
  <c r="A379" i="2"/>
  <c r="H379" i="2"/>
  <c r="B379" i="2"/>
  <c r="G379" i="2"/>
  <c r="C379" i="2"/>
  <c r="D379" i="2"/>
  <c r="E384" i="1"/>
  <c r="F384" i="1" s="1"/>
  <c r="G384" i="1" s="1"/>
  <c r="A380" i="2"/>
  <c r="H380" i="2"/>
  <c r="B380" i="2"/>
  <c r="G380" i="2"/>
  <c r="C380" i="2"/>
  <c r="D380" i="2"/>
  <c r="E387" i="1"/>
  <c r="Y2" i="4"/>
  <c r="AY2" i="4"/>
  <c r="Y6" i="4"/>
  <c r="AY6" i="4"/>
  <c r="S10" i="4"/>
  <c r="T253" i="4"/>
  <c r="E253" i="4"/>
  <c r="F253" i="4" s="1"/>
  <c r="T254" i="4"/>
  <c r="E254" i="4"/>
  <c r="F254" i="4" s="1"/>
  <c r="Z254" i="4" s="1"/>
  <c r="T255" i="4"/>
  <c r="E255" i="4"/>
  <c r="F255" i="4" s="1"/>
  <c r="T256" i="4"/>
  <c r="E256" i="4"/>
  <c r="F256" i="4" s="1"/>
  <c r="T257" i="4"/>
  <c r="E257" i="4"/>
  <c r="F257" i="4" s="1"/>
  <c r="T258" i="4"/>
  <c r="E258" i="4"/>
  <c r="F258" i="4" s="1"/>
  <c r="T259" i="4"/>
  <c r="E259" i="4"/>
  <c r="F259" i="4" s="1"/>
  <c r="T260" i="4"/>
  <c r="E260" i="4"/>
  <c r="F260" i="4" s="1"/>
  <c r="T262" i="4"/>
  <c r="E262" i="4"/>
  <c r="F262" i="4" s="1"/>
  <c r="T263" i="4"/>
  <c r="E263" i="4"/>
  <c r="F263" i="4" s="1"/>
  <c r="T264" i="4"/>
  <c r="E264" i="4"/>
  <c r="F264" i="4" s="1"/>
  <c r="G264" i="4" s="1"/>
  <c r="T265" i="4"/>
  <c r="E265" i="4"/>
  <c r="F265" i="4" s="1"/>
  <c r="T266" i="4"/>
  <c r="E266" i="4"/>
  <c r="F266" i="4" s="1"/>
  <c r="Z266" i="4" s="1"/>
  <c r="T267" i="4"/>
  <c r="E267" i="4"/>
  <c r="F267" i="4" s="1"/>
  <c r="Z267" i="4" s="1"/>
  <c r="T268" i="4"/>
  <c r="E268" i="4"/>
  <c r="F268" i="4" s="1"/>
  <c r="T269" i="4"/>
  <c r="E269" i="4"/>
  <c r="F269" i="4" s="1"/>
  <c r="AU269" i="4" s="1"/>
  <c r="AT269" i="4" s="1"/>
  <c r="T270" i="4"/>
  <c r="E270" i="4"/>
  <c r="F270" i="4" s="1"/>
  <c r="Z270" i="4" s="1"/>
  <c r="T272" i="4"/>
  <c r="E272" i="4"/>
  <c r="F272" i="4" s="1"/>
  <c r="G272" i="4" s="1"/>
  <c r="T273" i="4"/>
  <c r="E273" i="4"/>
  <c r="F273" i="4" s="1"/>
  <c r="T274" i="4"/>
  <c r="E274" i="4"/>
  <c r="F274" i="4" s="1"/>
  <c r="Z274" i="4" s="1"/>
  <c r="T275" i="4"/>
  <c r="E275" i="4"/>
  <c r="F275" i="4" s="1"/>
  <c r="Z275" i="4" s="1"/>
  <c r="T276" i="4"/>
  <c r="E276" i="4"/>
  <c r="F276" i="4" s="1"/>
  <c r="G276" i="4"/>
  <c r="T277" i="4"/>
  <c r="E277" i="4"/>
  <c r="F277" i="4" s="1"/>
  <c r="G277" i="4" s="1"/>
  <c r="T278" i="4"/>
  <c r="E278" i="4"/>
  <c r="F278" i="4" s="1"/>
  <c r="T279" i="4"/>
  <c r="E279" i="4"/>
  <c r="F279" i="4" s="1"/>
  <c r="T280" i="4"/>
  <c r="E280" i="4"/>
  <c r="F280" i="4" s="1"/>
  <c r="T281" i="4"/>
  <c r="E281" i="4"/>
  <c r="F281" i="4" s="1"/>
  <c r="T282" i="4"/>
  <c r="E282" i="4"/>
  <c r="F282" i="4" s="1"/>
  <c r="Z282" i="4" s="1"/>
  <c r="T283" i="4"/>
  <c r="E283" i="4"/>
  <c r="F283" i="4" s="1"/>
  <c r="T284" i="4"/>
  <c r="E284" i="4"/>
  <c r="F284" i="4"/>
  <c r="G284" i="4" s="1"/>
  <c r="T285" i="4"/>
  <c r="E285" i="4"/>
  <c r="F285" i="4" s="1"/>
  <c r="T286" i="4"/>
  <c r="E286" i="4"/>
  <c r="F286" i="4" s="1"/>
  <c r="Z286" i="4" s="1"/>
  <c r="T287" i="4"/>
  <c r="E287" i="4"/>
  <c r="F287" i="4" s="1"/>
  <c r="T288" i="4"/>
  <c r="E288" i="4"/>
  <c r="F288" i="4" s="1"/>
  <c r="T289" i="4"/>
  <c r="E289" i="4"/>
  <c r="F289" i="4" s="1"/>
  <c r="T290" i="4"/>
  <c r="E290" i="4"/>
  <c r="F290" i="4" s="1"/>
  <c r="T291" i="4"/>
  <c r="E291" i="4"/>
  <c r="F291" i="4" s="1"/>
  <c r="Z291" i="4" s="1"/>
  <c r="T292" i="4"/>
  <c r="E292" i="4"/>
  <c r="F292" i="4" s="1"/>
  <c r="T293" i="4"/>
  <c r="E293" i="4"/>
  <c r="F293" i="4" s="1"/>
  <c r="Z293" i="4" s="1"/>
  <c r="T294" i="4"/>
  <c r="E294" i="4"/>
  <c r="F294" i="4" s="1"/>
  <c r="T295" i="4"/>
  <c r="E295" i="4"/>
  <c r="F295" i="4" s="1"/>
  <c r="T296" i="4"/>
  <c r="E296" i="4"/>
  <c r="F296" i="4" s="1"/>
  <c r="Z296" i="4" s="1"/>
  <c r="T297" i="4"/>
  <c r="E297" i="4"/>
  <c r="F297" i="4" s="1"/>
  <c r="G297" i="4" s="1"/>
  <c r="T298" i="4"/>
  <c r="E298" i="4"/>
  <c r="F298" i="4" s="1"/>
  <c r="Z298" i="4" s="1"/>
  <c r="T299" i="4"/>
  <c r="E299" i="4"/>
  <c r="F299" i="4" s="1"/>
  <c r="Z299" i="4" s="1"/>
  <c r="T300" i="4"/>
  <c r="E300" i="4"/>
  <c r="F300" i="4" s="1"/>
  <c r="T301" i="4"/>
  <c r="E301" i="4"/>
  <c r="F301" i="4" s="1"/>
  <c r="T302" i="4"/>
  <c r="E302" i="4"/>
  <c r="F302" i="4" s="1"/>
  <c r="T303" i="4"/>
  <c r="E303" i="4"/>
  <c r="F303" i="4" s="1"/>
  <c r="Z303" i="4" s="1"/>
  <c r="T304" i="4"/>
  <c r="E304" i="4"/>
  <c r="F304" i="4" s="1"/>
  <c r="G304" i="4" s="1"/>
  <c r="T305" i="4"/>
  <c r="E305" i="4"/>
  <c r="F305" i="4" s="1"/>
  <c r="T306" i="4"/>
  <c r="E306" i="4"/>
  <c r="F306" i="4" s="1"/>
  <c r="Z306" i="4" s="1"/>
  <c r="T307" i="4"/>
  <c r="E307" i="4"/>
  <c r="F307" i="4" s="1"/>
  <c r="T308" i="4"/>
  <c r="E308" i="4"/>
  <c r="F308" i="4" s="1"/>
  <c r="T309" i="4"/>
  <c r="E309" i="4"/>
  <c r="F309" i="4" s="1"/>
  <c r="T310" i="4"/>
  <c r="E310" i="4"/>
  <c r="F310" i="4" s="1"/>
  <c r="T311" i="4"/>
  <c r="E311" i="4"/>
  <c r="F311" i="4" s="1"/>
  <c r="T312" i="4"/>
  <c r="E312" i="4"/>
  <c r="F312" i="4" s="1"/>
  <c r="T313" i="4"/>
  <c r="E313" i="4"/>
  <c r="F313" i="4" s="1"/>
  <c r="T314" i="4"/>
  <c r="E314" i="4"/>
  <c r="F314" i="4" s="1"/>
  <c r="Z314" i="4" s="1"/>
  <c r="T315" i="4"/>
  <c r="E315" i="4"/>
  <c r="F315" i="4" s="1"/>
  <c r="T316" i="4"/>
  <c r="E316" i="4"/>
  <c r="F316" i="4" s="1"/>
  <c r="G316" i="4" s="1"/>
  <c r="T317" i="4"/>
  <c r="E317" i="4"/>
  <c r="F317" i="4" s="1"/>
  <c r="T318" i="4"/>
  <c r="E318" i="4"/>
  <c r="F318" i="4" s="1"/>
  <c r="Z318" i="4" s="1"/>
  <c r="T319" i="4"/>
  <c r="E319" i="4"/>
  <c r="F319" i="4" s="1"/>
  <c r="T320" i="4"/>
  <c r="E320" i="4"/>
  <c r="F320" i="4" s="1"/>
  <c r="G320" i="4" s="1"/>
  <c r="K320" i="4" s="1"/>
  <c r="T321" i="4"/>
  <c r="E321" i="4"/>
  <c r="F321" i="4" s="1"/>
  <c r="T322" i="4"/>
  <c r="E322" i="4"/>
  <c r="F322" i="4" s="1"/>
  <c r="Z322" i="4" s="1"/>
  <c r="T323" i="4"/>
  <c r="E323" i="4"/>
  <c r="F323" i="4" s="1"/>
  <c r="T324" i="4"/>
  <c r="E324" i="4"/>
  <c r="F324" i="4" s="1"/>
  <c r="T325" i="4"/>
  <c r="E325" i="4"/>
  <c r="F325" i="4" s="1"/>
  <c r="T326" i="4"/>
  <c r="E326" i="4"/>
  <c r="F326" i="4" s="1"/>
  <c r="T327" i="4"/>
  <c r="E327" i="4"/>
  <c r="F327" i="4" s="1"/>
  <c r="T328" i="4"/>
  <c r="E328" i="4"/>
  <c r="F328" i="4" s="1"/>
  <c r="T329" i="4"/>
  <c r="E329" i="4"/>
  <c r="F329" i="4" s="1"/>
  <c r="T330" i="4"/>
  <c r="E330" i="4"/>
  <c r="F330" i="4" s="1"/>
  <c r="Z330" i="4" s="1"/>
  <c r="T331" i="4"/>
  <c r="E331" i="4"/>
  <c r="F331" i="4" s="1"/>
  <c r="T332" i="4"/>
  <c r="E332" i="4"/>
  <c r="F332" i="4" s="1"/>
  <c r="G332" i="4" s="1"/>
  <c r="T333" i="4"/>
  <c r="E333" i="4"/>
  <c r="F333" i="4" s="1"/>
  <c r="T334" i="4"/>
  <c r="E334" i="4"/>
  <c r="F334" i="4" s="1"/>
  <c r="T335" i="4"/>
  <c r="E335" i="4"/>
  <c r="F335" i="4" s="1"/>
  <c r="T336" i="4"/>
  <c r="E336" i="4"/>
  <c r="F336" i="4" s="1"/>
  <c r="G336" i="4" s="1"/>
  <c r="T337" i="4"/>
  <c r="E337" i="4"/>
  <c r="F337" i="4" s="1"/>
  <c r="Z337" i="4" s="1"/>
  <c r="T338" i="4"/>
  <c r="E338" i="4"/>
  <c r="F338" i="4" s="1"/>
  <c r="Z338" i="4" s="1"/>
  <c r="T339" i="4"/>
  <c r="E339" i="4"/>
  <c r="F339" i="4" s="1"/>
  <c r="Z339" i="4" s="1"/>
  <c r="T340" i="4"/>
  <c r="E340" i="4"/>
  <c r="F340" i="4" s="1"/>
  <c r="G340" i="4" s="1"/>
  <c r="T341" i="4"/>
  <c r="E341" i="4"/>
  <c r="F341" i="4" s="1"/>
  <c r="Z341" i="4" s="1"/>
  <c r="T342" i="4"/>
  <c r="E342" i="4"/>
  <c r="F342" i="4" s="1"/>
  <c r="T343" i="4"/>
  <c r="E343" i="4"/>
  <c r="F343" i="4" s="1"/>
  <c r="G343" i="4" s="1"/>
  <c r="T344" i="4"/>
  <c r="E344" i="4"/>
  <c r="F344" i="4" s="1"/>
  <c r="T345" i="4"/>
  <c r="E345" i="4"/>
  <c r="F345" i="4" s="1"/>
  <c r="T346" i="4"/>
  <c r="E346" i="4"/>
  <c r="F346" i="4" s="1"/>
  <c r="T347" i="4"/>
  <c r="E347" i="4"/>
  <c r="F347" i="4" s="1"/>
  <c r="Z347" i="4" s="1"/>
  <c r="T348" i="4"/>
  <c r="E348" i="4"/>
  <c r="F348" i="4" s="1"/>
  <c r="T349" i="4"/>
  <c r="E349" i="4"/>
  <c r="F349" i="4" s="1"/>
  <c r="T350" i="4"/>
  <c r="E350" i="4"/>
  <c r="F350" i="4" s="1"/>
  <c r="Z350" i="4" s="1"/>
  <c r="T351" i="4"/>
  <c r="E351" i="4"/>
  <c r="F351" i="4"/>
  <c r="Z351" i="4" s="1"/>
  <c r="P351" i="4"/>
  <c r="AC351" i="4" s="1"/>
  <c r="T352" i="4"/>
  <c r="E352" i="4"/>
  <c r="F352" i="4" s="1"/>
  <c r="G352" i="4" s="1"/>
  <c r="T353" i="4"/>
  <c r="E353" i="4"/>
  <c r="F353" i="4"/>
  <c r="T354" i="4"/>
  <c r="E354" i="4"/>
  <c r="F354" i="4" s="1"/>
  <c r="Z354" i="4" s="1"/>
  <c r="T355" i="4"/>
  <c r="E355" i="4"/>
  <c r="F355" i="4" s="1"/>
  <c r="T356" i="4"/>
  <c r="E356" i="4"/>
  <c r="F356" i="4" s="1"/>
  <c r="Z356" i="4" s="1"/>
  <c r="T357" i="4"/>
  <c r="E357" i="4"/>
  <c r="F357" i="4" s="1"/>
  <c r="Z357" i="4" s="1"/>
  <c r="T358" i="4"/>
  <c r="E358" i="4"/>
  <c r="F358" i="4" s="1"/>
  <c r="T359" i="4"/>
  <c r="E359" i="4"/>
  <c r="F359" i="4" s="1"/>
  <c r="T360" i="4"/>
  <c r="E360" i="4"/>
  <c r="F360" i="4" s="1"/>
  <c r="Z360" i="4" s="1"/>
  <c r="T361" i="4"/>
  <c r="E361" i="4"/>
  <c r="F361" i="4" s="1"/>
  <c r="T362" i="4"/>
  <c r="E362" i="4"/>
  <c r="F362" i="4" s="1"/>
  <c r="Z362" i="4" s="1"/>
  <c r="T363" i="4"/>
  <c r="E363" i="4"/>
  <c r="F363" i="4" s="1"/>
  <c r="Z363" i="4" s="1"/>
  <c r="T364" i="4"/>
  <c r="E364" i="4"/>
  <c r="F364" i="4" s="1"/>
  <c r="T365" i="4"/>
  <c r="E365" i="4"/>
  <c r="F365" i="4"/>
  <c r="T366" i="4"/>
  <c r="E366" i="4"/>
  <c r="F366" i="4" s="1"/>
  <c r="T367" i="4"/>
  <c r="E367" i="4"/>
  <c r="F367" i="4" s="1"/>
  <c r="Z367" i="4" s="1"/>
  <c r="T368" i="4"/>
  <c r="E368" i="4"/>
  <c r="F368" i="4" s="1"/>
  <c r="T369" i="4"/>
  <c r="E369" i="4"/>
  <c r="F369" i="4" s="1"/>
  <c r="Z369" i="4" s="1"/>
  <c r="T370" i="4"/>
  <c r="E370" i="4"/>
  <c r="F370" i="4" s="1"/>
  <c r="Z370" i="4" s="1"/>
  <c r="T371" i="4"/>
  <c r="E371" i="4"/>
  <c r="F371" i="4" s="1"/>
  <c r="T372" i="4"/>
  <c r="E372" i="4"/>
  <c r="F372" i="4" s="1"/>
  <c r="T373" i="4"/>
  <c r="E373" i="4"/>
  <c r="F373" i="4" s="1"/>
  <c r="T374" i="4"/>
  <c r="E374" i="4"/>
  <c r="F374" i="4" s="1"/>
  <c r="T375" i="4"/>
  <c r="E375" i="4"/>
  <c r="F375" i="4" s="1"/>
  <c r="T376" i="4"/>
  <c r="E376" i="4"/>
  <c r="F376" i="4" s="1"/>
  <c r="T377" i="4"/>
  <c r="E377" i="4"/>
  <c r="F377" i="4" s="1"/>
  <c r="T378" i="4"/>
  <c r="E378" i="4"/>
  <c r="F378" i="4" s="1"/>
  <c r="Z378" i="4" s="1"/>
  <c r="T379" i="4"/>
  <c r="E379" i="4"/>
  <c r="F379" i="4" s="1"/>
  <c r="T380" i="4"/>
  <c r="E380" i="4"/>
  <c r="F380" i="4" s="1"/>
  <c r="T381" i="4"/>
  <c r="E381" i="4"/>
  <c r="F381" i="4" s="1"/>
  <c r="T382" i="4"/>
  <c r="E382" i="4"/>
  <c r="F382" i="4" s="1"/>
  <c r="Z382" i="4" s="1"/>
  <c r="T383" i="4"/>
  <c r="T384" i="4"/>
  <c r="P384" i="4"/>
  <c r="S384" i="4" s="1"/>
  <c r="T385" i="4"/>
  <c r="T386" i="4"/>
  <c r="T387" i="4"/>
  <c r="T388" i="4"/>
  <c r="T389" i="4"/>
  <c r="T390" i="4"/>
  <c r="T391" i="4"/>
  <c r="T392" i="4"/>
  <c r="T393" i="4"/>
  <c r="Y10" i="4"/>
  <c r="Z10" i="4" s="1"/>
  <c r="E100" i="4"/>
  <c r="F100" i="4" s="1"/>
  <c r="G100" i="4" s="1"/>
  <c r="T100" i="4"/>
  <c r="E101" i="4"/>
  <c r="F101" i="4" s="1"/>
  <c r="T101" i="4"/>
  <c r="E102" i="4"/>
  <c r="F102" i="4" s="1"/>
  <c r="T102" i="4"/>
  <c r="E103" i="4"/>
  <c r="F103" i="4" s="1"/>
  <c r="T103" i="4"/>
  <c r="E104" i="4"/>
  <c r="F104" i="4" s="1"/>
  <c r="T104" i="4"/>
  <c r="E105" i="4"/>
  <c r="F105" i="4" s="1"/>
  <c r="T105" i="4"/>
  <c r="E106" i="4"/>
  <c r="F106" i="4" s="1"/>
  <c r="T106" i="4"/>
  <c r="E107" i="4"/>
  <c r="F107" i="4" s="1"/>
  <c r="T107" i="4"/>
  <c r="E108" i="4"/>
  <c r="F108" i="4" s="1"/>
  <c r="T108" i="4"/>
  <c r="E109" i="4"/>
  <c r="F109" i="4" s="1"/>
  <c r="T109" i="4"/>
  <c r="E110" i="4"/>
  <c r="F110" i="4" s="1"/>
  <c r="AU110" i="4" s="1"/>
  <c r="T110" i="4"/>
  <c r="E111" i="4"/>
  <c r="F111" i="4"/>
  <c r="G111" i="4" s="1"/>
  <c r="T111" i="4"/>
  <c r="E112" i="4"/>
  <c r="F112" i="4" s="1"/>
  <c r="T112" i="4"/>
  <c r="E113" i="4"/>
  <c r="F113" i="4" s="1"/>
  <c r="T113" i="4"/>
  <c r="E114" i="4"/>
  <c r="F114" i="4" s="1"/>
  <c r="T114" i="4"/>
  <c r="E115" i="4"/>
  <c r="F115" i="4" s="1"/>
  <c r="T115" i="4"/>
  <c r="E116" i="4"/>
  <c r="F116" i="4" s="1"/>
  <c r="T116" i="4"/>
  <c r="E117" i="4"/>
  <c r="F117" i="4" s="1"/>
  <c r="T117" i="4"/>
  <c r="E118" i="4"/>
  <c r="F118" i="4" s="1"/>
  <c r="T118" i="4"/>
  <c r="E119" i="4"/>
  <c r="F119" i="4" s="1"/>
  <c r="T119" i="4"/>
  <c r="E120" i="4"/>
  <c r="F120" i="4" s="1"/>
  <c r="T120" i="4"/>
  <c r="E121" i="4"/>
  <c r="F121" i="4" s="1"/>
  <c r="P121" i="4" s="1"/>
  <c r="T121" i="4"/>
  <c r="E122" i="4"/>
  <c r="F122" i="4" s="1"/>
  <c r="T122" i="4"/>
  <c r="E123" i="4"/>
  <c r="F123" i="4" s="1"/>
  <c r="T123" i="4"/>
  <c r="E124" i="4"/>
  <c r="F124" i="4" s="1"/>
  <c r="G124" i="4" s="1"/>
  <c r="T124" i="4"/>
  <c r="E125" i="4"/>
  <c r="F125" i="4" s="1"/>
  <c r="T125" i="4"/>
  <c r="E126" i="4"/>
  <c r="F126" i="4" s="1"/>
  <c r="T126" i="4"/>
  <c r="E127" i="4"/>
  <c r="F127" i="4" s="1"/>
  <c r="T127" i="4"/>
  <c r="E128" i="4"/>
  <c r="F128" i="4" s="1"/>
  <c r="T128" i="4"/>
  <c r="E129" i="4"/>
  <c r="F129" i="4" s="1"/>
  <c r="G129" i="4" s="1"/>
  <c r="I129" i="4" s="1"/>
  <c r="T129" i="4"/>
  <c r="E130" i="4"/>
  <c r="F130" i="4" s="1"/>
  <c r="T130" i="4"/>
  <c r="E131" i="4"/>
  <c r="F131" i="4" s="1"/>
  <c r="T131" i="4"/>
  <c r="E132" i="4"/>
  <c r="F132" i="4" s="1"/>
  <c r="T132" i="4"/>
  <c r="E133" i="4"/>
  <c r="F133" i="4" s="1"/>
  <c r="T133" i="4"/>
  <c r="E134" i="4"/>
  <c r="F134" i="4" s="1"/>
  <c r="G134" i="4" s="1"/>
  <c r="I134" i="4" s="1"/>
  <c r="Z134" i="4"/>
  <c r="T134" i="4"/>
  <c r="E135" i="4"/>
  <c r="F135" i="4" s="1"/>
  <c r="T135" i="4"/>
  <c r="E136" i="4"/>
  <c r="F136" i="4" s="1"/>
  <c r="G136" i="4" s="1"/>
  <c r="I136" i="4" s="1"/>
  <c r="T136" i="4"/>
  <c r="E137" i="4"/>
  <c r="F137" i="4" s="1"/>
  <c r="G137" i="4" s="1"/>
  <c r="T137" i="4"/>
  <c r="E138" i="4"/>
  <c r="F138" i="4" s="1"/>
  <c r="T138" i="4"/>
  <c r="E139" i="4"/>
  <c r="F139" i="4" s="1"/>
  <c r="T139" i="4"/>
  <c r="E140" i="4"/>
  <c r="F140" i="4" s="1"/>
  <c r="T140" i="4"/>
  <c r="E141" i="4"/>
  <c r="F141" i="4" s="1"/>
  <c r="T141" i="4"/>
  <c r="E142" i="4"/>
  <c r="F142" i="4" s="1"/>
  <c r="T142" i="4"/>
  <c r="E143" i="4"/>
  <c r="F143" i="4" s="1"/>
  <c r="T143" i="4"/>
  <c r="E144" i="4"/>
  <c r="F144" i="4" s="1"/>
  <c r="T144" i="4"/>
  <c r="E145" i="4"/>
  <c r="F145" i="4" s="1"/>
  <c r="G145" i="4" s="1"/>
  <c r="T145" i="4"/>
  <c r="E146" i="4"/>
  <c r="F146" i="4" s="1"/>
  <c r="T146" i="4"/>
  <c r="E147" i="4"/>
  <c r="F147" i="4" s="1"/>
  <c r="T147" i="4"/>
  <c r="E148" i="4"/>
  <c r="F148" i="4" s="1"/>
  <c r="T148" i="4"/>
  <c r="E149" i="4"/>
  <c r="F149" i="4" s="1"/>
  <c r="T149" i="4"/>
  <c r="E150" i="4"/>
  <c r="F150" i="4" s="1"/>
  <c r="T150" i="4"/>
  <c r="E151" i="4"/>
  <c r="F151" i="4" s="1"/>
  <c r="T151" i="4"/>
  <c r="E152" i="4"/>
  <c r="F152" i="4" s="1"/>
  <c r="P152" i="4" s="1"/>
  <c r="T152" i="4"/>
  <c r="E153" i="4"/>
  <c r="F153" i="4" s="1"/>
  <c r="T153" i="4"/>
  <c r="E154" i="4"/>
  <c r="F154" i="4" s="1"/>
  <c r="T154" i="4"/>
  <c r="E155" i="4"/>
  <c r="F155" i="4" s="1"/>
  <c r="T155" i="4"/>
  <c r="E156" i="4"/>
  <c r="F156" i="4" s="1"/>
  <c r="T156" i="4"/>
  <c r="E157" i="4"/>
  <c r="F157" i="4" s="1"/>
  <c r="T157" i="4"/>
  <c r="E158" i="4"/>
  <c r="F158" i="4" s="1"/>
  <c r="T158" i="4"/>
  <c r="E159" i="4"/>
  <c r="F159" i="4" s="1"/>
  <c r="G159" i="4" s="1"/>
  <c r="T159" i="4"/>
  <c r="E160" i="4"/>
  <c r="F160" i="4" s="1"/>
  <c r="T160" i="4"/>
  <c r="E161" i="4"/>
  <c r="F161" i="4" s="1"/>
  <c r="T161" i="4"/>
  <c r="E162" i="4"/>
  <c r="F162" i="4" s="1"/>
  <c r="T162" i="4"/>
  <c r="E163" i="4"/>
  <c r="F163" i="4" s="1"/>
  <c r="AU163" i="4" s="1"/>
  <c r="T163" i="4"/>
  <c r="E164" i="4"/>
  <c r="F164" i="4" s="1"/>
  <c r="T164" i="4"/>
  <c r="E165" i="4"/>
  <c r="F165" i="4" s="1"/>
  <c r="T165" i="4"/>
  <c r="E166" i="4"/>
  <c r="F166" i="4" s="1"/>
  <c r="T166" i="4"/>
  <c r="E167" i="4"/>
  <c r="F167" i="4" s="1"/>
  <c r="T167" i="4"/>
  <c r="E168" i="4"/>
  <c r="F168" i="4" s="1"/>
  <c r="T168" i="4"/>
  <c r="E169" i="4"/>
  <c r="F169" i="4" s="1"/>
  <c r="T169" i="4"/>
  <c r="E170" i="4"/>
  <c r="F170" i="4" s="1"/>
  <c r="T170" i="4"/>
  <c r="E171" i="4"/>
  <c r="F171" i="4" s="1"/>
  <c r="Z171" i="4" s="1"/>
  <c r="T171" i="4"/>
  <c r="E172" i="4"/>
  <c r="F172" i="4"/>
  <c r="T172" i="4"/>
  <c r="E173" i="4"/>
  <c r="F173" i="4" s="1"/>
  <c r="T173" i="4"/>
  <c r="E174" i="4"/>
  <c r="F174" i="4" s="1"/>
  <c r="T174" i="4"/>
  <c r="E175" i="4"/>
  <c r="F175" i="4"/>
  <c r="T175" i="4"/>
  <c r="E176" i="4"/>
  <c r="F176" i="4" s="1"/>
  <c r="T176" i="4"/>
  <c r="E177" i="4"/>
  <c r="F177" i="4"/>
  <c r="Z177" i="4" s="1"/>
  <c r="T177" i="4"/>
  <c r="E178" i="4"/>
  <c r="F178" i="4" s="1"/>
  <c r="T178" i="4"/>
  <c r="E179" i="4"/>
  <c r="F179" i="4" s="1"/>
  <c r="T179" i="4"/>
  <c r="E180" i="4"/>
  <c r="F180" i="4" s="1"/>
  <c r="T180" i="4"/>
  <c r="E181" i="4"/>
  <c r="F181" i="4"/>
  <c r="T181" i="4"/>
  <c r="E182" i="4"/>
  <c r="F182" i="4" s="1"/>
  <c r="T182" i="4"/>
  <c r="E183" i="4"/>
  <c r="F183" i="4" s="1"/>
  <c r="T183" i="4"/>
  <c r="E184" i="4"/>
  <c r="F184" i="4" s="1"/>
  <c r="T184" i="4"/>
  <c r="E185" i="4"/>
  <c r="F185" i="4" s="1"/>
  <c r="T185" i="4"/>
  <c r="E186" i="4"/>
  <c r="F186" i="4" s="1"/>
  <c r="T186" i="4"/>
  <c r="E187" i="4"/>
  <c r="F187" i="4"/>
  <c r="Z187" i="4" s="1"/>
  <c r="T187" i="4"/>
  <c r="E188" i="4"/>
  <c r="F188" i="4" s="1"/>
  <c r="T188" i="4"/>
  <c r="E189" i="4"/>
  <c r="F189" i="4" s="1"/>
  <c r="T189" i="4"/>
  <c r="E190" i="4"/>
  <c r="F190" i="4" s="1"/>
  <c r="T190" i="4"/>
  <c r="E191" i="4"/>
  <c r="F191" i="4" s="1"/>
  <c r="T191" i="4"/>
  <c r="E192" i="4"/>
  <c r="F192" i="4" s="1"/>
  <c r="T192" i="4"/>
  <c r="E193" i="4"/>
  <c r="F193" i="4" s="1"/>
  <c r="T193" i="4"/>
  <c r="E194" i="4"/>
  <c r="F194" i="4" s="1"/>
  <c r="T194" i="4"/>
  <c r="E195" i="4"/>
  <c r="F195" i="4" s="1"/>
  <c r="T195" i="4"/>
  <c r="E196" i="4"/>
  <c r="F196" i="4" s="1"/>
  <c r="T196" i="4"/>
  <c r="E197" i="4"/>
  <c r="F197" i="4" s="1"/>
  <c r="T197" i="4"/>
  <c r="E198" i="4"/>
  <c r="F198" i="4" s="1"/>
  <c r="T198" i="4"/>
  <c r="E199" i="4"/>
  <c r="F199" i="4" s="1"/>
  <c r="G199" i="4" s="1"/>
  <c r="Z199" i="4"/>
  <c r="T199" i="4"/>
  <c r="E200" i="4"/>
  <c r="F200" i="4" s="1"/>
  <c r="Z200" i="4" s="1"/>
  <c r="T200" i="4"/>
  <c r="E201" i="4"/>
  <c r="F201" i="4" s="1"/>
  <c r="G201" i="4" s="1"/>
  <c r="T201" i="4"/>
  <c r="E202" i="4"/>
  <c r="F202" i="4" s="1"/>
  <c r="T202" i="4"/>
  <c r="E203" i="4"/>
  <c r="F203" i="4" s="1"/>
  <c r="T203" i="4"/>
  <c r="E204" i="4"/>
  <c r="F204" i="4" s="1"/>
  <c r="E205" i="4"/>
  <c r="F205" i="4" s="1"/>
  <c r="Z205" i="4" s="1"/>
  <c r="T205" i="4"/>
  <c r="E206" i="4"/>
  <c r="F206" i="4" s="1"/>
  <c r="Z206" i="4" s="1"/>
  <c r="E207" i="4"/>
  <c r="F207" i="4" s="1"/>
  <c r="T207" i="4"/>
  <c r="E208" i="4"/>
  <c r="F208" i="4" s="1"/>
  <c r="T208" i="4"/>
  <c r="E209" i="4"/>
  <c r="F209" i="4" s="1"/>
  <c r="T209" i="4"/>
  <c r="E210" i="4"/>
  <c r="F210" i="4"/>
  <c r="T210" i="4"/>
  <c r="E211" i="4"/>
  <c r="F211" i="4" s="1"/>
  <c r="T211" i="4"/>
  <c r="E212" i="4"/>
  <c r="F212" i="4" s="1"/>
  <c r="T212" i="4"/>
  <c r="E213" i="4"/>
  <c r="F213" i="4" s="1"/>
  <c r="T213" i="4"/>
  <c r="E214" i="4"/>
  <c r="F214" i="4" s="1"/>
  <c r="T214" i="4"/>
  <c r="E215" i="4"/>
  <c r="F215" i="4" s="1"/>
  <c r="T215" i="4"/>
  <c r="E216" i="4"/>
  <c r="F216" i="4" s="1"/>
  <c r="E217" i="4"/>
  <c r="F217" i="4" s="1"/>
  <c r="Z217" i="4" s="1"/>
  <c r="E218" i="4"/>
  <c r="F218" i="4" s="1"/>
  <c r="T218" i="4"/>
  <c r="E219" i="4"/>
  <c r="F219" i="4" s="1"/>
  <c r="T219" i="4"/>
  <c r="E220" i="4"/>
  <c r="F220" i="4" s="1"/>
  <c r="T220" i="4"/>
  <c r="E221" i="4"/>
  <c r="F221" i="4"/>
  <c r="T221" i="4"/>
  <c r="E222" i="4"/>
  <c r="F222" i="4"/>
  <c r="T222" i="4"/>
  <c r="E223" i="4"/>
  <c r="F223" i="4" s="1"/>
  <c r="T223" i="4"/>
  <c r="E224" i="4"/>
  <c r="F224" i="4" s="1"/>
  <c r="T224" i="4"/>
  <c r="E225" i="4"/>
  <c r="F225" i="4" s="1"/>
  <c r="T225" i="4"/>
  <c r="E226" i="4"/>
  <c r="F226" i="4" s="1"/>
  <c r="T226" i="4"/>
  <c r="E227" i="4"/>
  <c r="F227" i="4" s="1"/>
  <c r="T227" i="4"/>
  <c r="E228" i="4"/>
  <c r="F228" i="4"/>
  <c r="T228" i="4"/>
  <c r="E229" i="4"/>
  <c r="F229" i="4"/>
  <c r="T229" i="4"/>
  <c r="E230" i="4"/>
  <c r="F230" i="4" s="1"/>
  <c r="T230" i="4"/>
  <c r="E231" i="4"/>
  <c r="F231" i="4"/>
  <c r="T231" i="4"/>
  <c r="E232" i="4"/>
  <c r="F232" i="4" s="1"/>
  <c r="T232" i="4"/>
  <c r="E233" i="4"/>
  <c r="F233" i="4" s="1"/>
  <c r="T233" i="4"/>
  <c r="E234" i="4"/>
  <c r="F234" i="4" s="1"/>
  <c r="Z234" i="4" s="1"/>
  <c r="G234" i="4"/>
  <c r="T234" i="4"/>
  <c r="E235" i="4"/>
  <c r="F235" i="4" s="1"/>
  <c r="T235" i="4"/>
  <c r="E236" i="4"/>
  <c r="F236" i="4" s="1"/>
  <c r="T236" i="4"/>
  <c r="E237" i="4"/>
  <c r="F237" i="4" s="1"/>
  <c r="T237" i="4"/>
  <c r="E238" i="4"/>
  <c r="F238" i="4" s="1"/>
  <c r="Z238" i="4" s="1"/>
  <c r="T238" i="4"/>
  <c r="E239" i="4"/>
  <c r="F239" i="4" s="1"/>
  <c r="T239" i="4"/>
  <c r="E240" i="4"/>
  <c r="F240" i="4" s="1"/>
  <c r="Z240" i="4" s="1"/>
  <c r="T240" i="4"/>
  <c r="E241" i="4"/>
  <c r="F241" i="4" s="1"/>
  <c r="T241" i="4"/>
  <c r="E242" i="4"/>
  <c r="F242" i="4" s="1"/>
  <c r="T242" i="4"/>
  <c r="E243" i="4"/>
  <c r="F243" i="4" s="1"/>
  <c r="T243" i="4"/>
  <c r="E244" i="4"/>
  <c r="F244" i="4" s="1"/>
  <c r="T244" i="4"/>
  <c r="E245" i="4"/>
  <c r="F245" i="4" s="1"/>
  <c r="T245" i="4"/>
  <c r="E246" i="4"/>
  <c r="F246" i="4" s="1"/>
  <c r="T246" i="4"/>
  <c r="E247" i="4"/>
  <c r="F247" i="4" s="1"/>
  <c r="T247" i="4"/>
  <c r="E248" i="4"/>
  <c r="F248" i="4" s="1"/>
  <c r="T248" i="4"/>
  <c r="E249" i="4"/>
  <c r="F249" i="4"/>
  <c r="G249" i="4" s="1"/>
  <c r="T249" i="4"/>
  <c r="E250" i="4"/>
  <c r="F250" i="4" s="1"/>
  <c r="Z250" i="4" s="1"/>
  <c r="T250" i="4"/>
  <c r="E251" i="4"/>
  <c r="F251" i="4" s="1"/>
  <c r="T251" i="4"/>
  <c r="E252" i="4"/>
  <c r="F252" i="4" s="1"/>
  <c r="T252" i="4"/>
  <c r="Z253" i="4"/>
  <c r="Z256" i="4"/>
  <c r="Z257" i="4"/>
  <c r="Z260" i="4"/>
  <c r="E261" i="4"/>
  <c r="F261" i="4"/>
  <c r="Z264" i="4"/>
  <c r="E271" i="4"/>
  <c r="F271" i="4" s="1"/>
  <c r="Z271" i="4" s="1"/>
  <c r="Z272" i="4"/>
  <c r="Z276" i="4"/>
  <c r="Z277" i="4"/>
  <c r="Z279" i="4"/>
  <c r="Z280" i="4"/>
  <c r="Z281" i="4"/>
  <c r="Z283" i="4"/>
  <c r="Z284" i="4"/>
  <c r="Z290" i="4"/>
  <c r="Z292" i="4"/>
  <c r="Z295" i="4"/>
  <c r="Z297" i="4"/>
  <c r="Z304" i="4"/>
  <c r="Z305" i="4"/>
  <c r="Z307" i="4"/>
  <c r="Z308" i="4"/>
  <c r="Z311" i="4"/>
  <c r="Z312" i="4"/>
  <c r="Z315" i="4"/>
  <c r="Z316" i="4"/>
  <c r="Z320" i="4"/>
  <c r="Z323" i="4"/>
  <c r="Z324" i="4"/>
  <c r="Z325" i="4"/>
  <c r="Z328" i="4"/>
  <c r="Z329" i="4"/>
  <c r="Z331" i="4"/>
  <c r="Z332" i="4"/>
  <c r="Z334" i="4"/>
  <c r="Z335" i="4"/>
  <c r="Z336" i="4"/>
  <c r="Z340" i="4"/>
  <c r="Z343" i="4"/>
  <c r="Z345" i="4"/>
  <c r="Z346" i="4"/>
  <c r="Z352" i="4"/>
  <c r="Z355" i="4"/>
  <c r="Z359" i="4"/>
  <c r="Z361" i="4"/>
  <c r="Z366" i="4"/>
  <c r="Z371" i="4"/>
  <c r="Z372" i="4"/>
  <c r="Z375" i="4"/>
  <c r="Z376" i="4"/>
  <c r="Z377" i="4"/>
  <c r="Z384" i="4"/>
  <c r="Z388" i="4"/>
  <c r="Z392" i="4"/>
  <c r="Z394" i="4"/>
  <c r="T394" i="4"/>
  <c r="T395" i="4"/>
  <c r="T396" i="4"/>
  <c r="T398" i="4"/>
  <c r="T399" i="4"/>
  <c r="Z401" i="4"/>
  <c r="T401" i="4"/>
  <c r="Z402" i="4"/>
  <c r="T402" i="4"/>
  <c r="T403" i="4"/>
  <c r="T404" i="4"/>
  <c r="T405" i="4"/>
  <c r="T406" i="4"/>
  <c r="T408" i="4"/>
  <c r="T409" i="4"/>
  <c r="Z413" i="4"/>
  <c r="T413" i="4"/>
  <c r="AB13" i="4"/>
  <c r="AB17" i="4" s="1"/>
  <c r="AY13" i="4"/>
  <c r="E21" i="4"/>
  <c r="F21" i="4" s="1"/>
  <c r="E22" i="4"/>
  <c r="F22" i="4" s="1"/>
  <c r="E23" i="4"/>
  <c r="F23" i="4" s="1"/>
  <c r="E24" i="4"/>
  <c r="F24" i="4" s="1"/>
  <c r="E25" i="4"/>
  <c r="F25" i="4" s="1"/>
  <c r="Z25" i="4" s="1"/>
  <c r="E26" i="4"/>
  <c r="F26" i="4" s="1"/>
  <c r="E27" i="4"/>
  <c r="F27" i="4" s="1"/>
  <c r="E28" i="4"/>
  <c r="F28" i="4" s="1"/>
  <c r="E29" i="4"/>
  <c r="F29" i="4" s="1"/>
  <c r="E30" i="4"/>
  <c r="F30" i="4"/>
  <c r="G30" i="4" s="1"/>
  <c r="H30" i="4" s="1"/>
  <c r="E31" i="4"/>
  <c r="F31" i="4" s="1"/>
  <c r="E32" i="4"/>
  <c r="F32" i="4"/>
  <c r="E33" i="4"/>
  <c r="F33" i="4"/>
  <c r="E34" i="4"/>
  <c r="F34" i="4"/>
  <c r="E35" i="4"/>
  <c r="F35" i="4" s="1"/>
  <c r="Z35" i="4" s="1"/>
  <c r="E36" i="4"/>
  <c r="F36" i="4" s="1"/>
  <c r="Z36" i="4" s="1"/>
  <c r="E37" i="4"/>
  <c r="F37" i="4" s="1"/>
  <c r="E38" i="4"/>
  <c r="F38" i="4" s="1"/>
  <c r="E39" i="4"/>
  <c r="F39" i="4" s="1"/>
  <c r="E40" i="4"/>
  <c r="F40" i="4" s="1"/>
  <c r="E41" i="4"/>
  <c r="F41" i="4"/>
  <c r="E42" i="4"/>
  <c r="F42" i="4" s="1"/>
  <c r="E43" i="4"/>
  <c r="F43" i="4" s="1"/>
  <c r="E44" i="4"/>
  <c r="F44" i="4"/>
  <c r="E45" i="4"/>
  <c r="F45" i="4" s="1"/>
  <c r="Z45" i="4" s="1"/>
  <c r="E46" i="4"/>
  <c r="F46" i="4" s="1"/>
  <c r="AU46" i="4" s="1"/>
  <c r="E47" i="4"/>
  <c r="F47" i="4" s="1"/>
  <c r="Z47" i="4" s="1"/>
  <c r="E48" i="4"/>
  <c r="F48" i="4"/>
  <c r="E49" i="4"/>
  <c r="F49" i="4" s="1"/>
  <c r="G49" i="4" s="1"/>
  <c r="E50" i="4"/>
  <c r="F50" i="4"/>
  <c r="E51" i="4"/>
  <c r="F51" i="4" s="1"/>
  <c r="E52" i="4"/>
  <c r="F52" i="4" s="1"/>
  <c r="E53" i="4"/>
  <c r="F53" i="4" s="1"/>
  <c r="P53" i="4" s="1"/>
  <c r="E54" i="4"/>
  <c r="F54" i="4" s="1"/>
  <c r="E55" i="4"/>
  <c r="F55" i="4" s="1"/>
  <c r="E56" i="4"/>
  <c r="F56" i="4"/>
  <c r="E57" i="4"/>
  <c r="F57" i="4"/>
  <c r="P57" i="4" s="1"/>
  <c r="E58" i="4"/>
  <c r="F58" i="4" s="1"/>
  <c r="AU58" i="4" s="1"/>
  <c r="E59" i="4"/>
  <c r="F59" i="4" s="1"/>
  <c r="E60" i="4"/>
  <c r="F60" i="4" s="1"/>
  <c r="E61" i="4"/>
  <c r="F61" i="4" s="1"/>
  <c r="E62" i="4"/>
  <c r="F62" i="4"/>
  <c r="E63" i="4"/>
  <c r="F63" i="4" s="1"/>
  <c r="E64" i="4"/>
  <c r="F64" i="4"/>
  <c r="E65" i="4"/>
  <c r="F65" i="4"/>
  <c r="E66" i="4"/>
  <c r="F66" i="4"/>
  <c r="E67" i="4"/>
  <c r="F67" i="4" s="1"/>
  <c r="E68" i="4"/>
  <c r="F68" i="4"/>
  <c r="G68" i="4" s="1"/>
  <c r="E69" i="4"/>
  <c r="F69" i="4" s="1"/>
  <c r="AU69" i="4" s="1"/>
  <c r="E70" i="4"/>
  <c r="F70" i="4" s="1"/>
  <c r="E71" i="4"/>
  <c r="F71" i="4" s="1"/>
  <c r="E72" i="4"/>
  <c r="F72" i="4" s="1"/>
  <c r="E73" i="4"/>
  <c r="F73" i="4"/>
  <c r="G73" i="4" s="1"/>
  <c r="E74" i="4"/>
  <c r="F74" i="4"/>
  <c r="Z74" i="4" s="1"/>
  <c r="E75" i="4"/>
  <c r="F75" i="4" s="1"/>
  <c r="AU75" i="4" s="1"/>
  <c r="E76" i="4"/>
  <c r="F76" i="4"/>
  <c r="G76" i="4" s="1"/>
  <c r="E77" i="4"/>
  <c r="F77" i="4"/>
  <c r="G77" i="4" s="1"/>
  <c r="E78" i="4"/>
  <c r="F78" i="4" s="1"/>
  <c r="E79" i="4"/>
  <c r="F79" i="4" s="1"/>
  <c r="E80" i="4"/>
  <c r="F80" i="4"/>
  <c r="E81" i="4"/>
  <c r="F81" i="4" s="1"/>
  <c r="E82" i="4"/>
  <c r="F82" i="4" s="1"/>
  <c r="Z82" i="4" s="1"/>
  <c r="E83" i="4"/>
  <c r="F83" i="4" s="1"/>
  <c r="E84" i="4"/>
  <c r="F84" i="4" s="1"/>
  <c r="E85" i="4"/>
  <c r="F85" i="4"/>
  <c r="P85" i="4" s="1"/>
  <c r="E86" i="4"/>
  <c r="F86" i="4" s="1"/>
  <c r="G86" i="4" s="1"/>
  <c r="I86" i="4" s="1"/>
  <c r="E87" i="4"/>
  <c r="F87" i="4" s="1"/>
  <c r="E88" i="4"/>
  <c r="F88" i="4"/>
  <c r="G88" i="4" s="1"/>
  <c r="E89" i="4"/>
  <c r="F89" i="4" s="1"/>
  <c r="G89" i="4" s="1"/>
  <c r="E90" i="4"/>
  <c r="F90" i="4" s="1"/>
  <c r="E91" i="4"/>
  <c r="F91" i="4" s="1"/>
  <c r="E92" i="4"/>
  <c r="F92" i="4" s="1"/>
  <c r="E93" i="4"/>
  <c r="F93" i="4" s="1"/>
  <c r="E94" i="4"/>
  <c r="F94" i="4"/>
  <c r="E95" i="4"/>
  <c r="F95" i="4" s="1"/>
  <c r="E96" i="4"/>
  <c r="F96" i="4"/>
  <c r="E97" i="4"/>
  <c r="F97" i="4" s="1"/>
  <c r="Z97" i="4" s="1"/>
  <c r="E98" i="4"/>
  <c r="F98" i="4" s="1"/>
  <c r="E99" i="4"/>
  <c r="F99" i="4" s="1"/>
  <c r="Y16" i="4"/>
  <c r="AB16" i="4"/>
  <c r="C17" i="4"/>
  <c r="AY18" i="4"/>
  <c r="Y19" i="4"/>
  <c r="Q21" i="4"/>
  <c r="T21" i="4"/>
  <c r="AY21" i="4"/>
  <c r="Q22" i="4"/>
  <c r="T22" i="4"/>
  <c r="Y22" i="4"/>
  <c r="G23" i="4"/>
  <c r="H23" i="4" s="1"/>
  <c r="Q23" i="4"/>
  <c r="T23" i="4"/>
  <c r="Y23" i="4"/>
  <c r="AY23" i="4"/>
  <c r="Q24" i="4"/>
  <c r="T24" i="4"/>
  <c r="Q25" i="4"/>
  <c r="T25" i="4"/>
  <c r="Y25" i="4"/>
  <c r="AY25" i="4"/>
  <c r="Q26" i="4"/>
  <c r="T26" i="4"/>
  <c r="P27" i="4"/>
  <c r="Q27" i="4"/>
  <c r="T27" i="4"/>
  <c r="Y27" i="4"/>
  <c r="Q28" i="4"/>
  <c r="T28" i="4"/>
  <c r="AY28" i="4"/>
  <c r="Q29" i="4"/>
  <c r="T29" i="4"/>
  <c r="Y29" i="4"/>
  <c r="Q30" i="4"/>
  <c r="T30" i="4"/>
  <c r="Y30" i="4"/>
  <c r="AY30" i="4"/>
  <c r="Q31" i="4"/>
  <c r="T31" i="4"/>
  <c r="G32" i="4"/>
  <c r="H32" i="4" s="1"/>
  <c r="Q32" i="4"/>
  <c r="T32" i="4"/>
  <c r="Y32" i="4"/>
  <c r="Q33" i="4"/>
  <c r="T33" i="4"/>
  <c r="P34" i="4"/>
  <c r="Q34" i="4"/>
  <c r="T34" i="4"/>
  <c r="Y34" i="4"/>
  <c r="Q35" i="4"/>
  <c r="T35" i="4"/>
  <c r="Y35" i="4"/>
  <c r="AY35" i="4"/>
  <c r="Q36" i="4"/>
  <c r="T36" i="4"/>
  <c r="Q37" i="4"/>
  <c r="T37" i="4"/>
  <c r="Y37" i="4"/>
  <c r="AY37" i="4"/>
  <c r="Q38" i="4"/>
  <c r="T38" i="4"/>
  <c r="G39" i="4"/>
  <c r="Q39" i="4"/>
  <c r="T39" i="4"/>
  <c r="Y39" i="4"/>
  <c r="Z39" i="4"/>
  <c r="AY39" i="4"/>
  <c r="Q40" i="4"/>
  <c r="T40" i="4"/>
  <c r="G41" i="4"/>
  <c r="I41" i="4" s="1"/>
  <c r="Q41" i="4"/>
  <c r="T41" i="4"/>
  <c r="Y41" i="4"/>
  <c r="Q42" i="4"/>
  <c r="T42" i="4"/>
  <c r="Y42" i="4"/>
  <c r="AY42" i="4"/>
  <c r="Q43" i="4"/>
  <c r="T43" i="4"/>
  <c r="G44" i="4"/>
  <c r="Q44" i="4"/>
  <c r="T44" i="4"/>
  <c r="Y44" i="4"/>
  <c r="Q45" i="4"/>
  <c r="T45" i="4"/>
  <c r="Q46" i="4"/>
  <c r="T46" i="4"/>
  <c r="AY46" i="4"/>
  <c r="Q47" i="4"/>
  <c r="T47" i="4"/>
  <c r="AY47" i="4"/>
  <c r="Q48" i="4"/>
  <c r="T48" i="4"/>
  <c r="Y48" i="4"/>
  <c r="Q49" i="4"/>
  <c r="T49" i="4"/>
  <c r="AY49" i="4"/>
  <c r="G50" i="4"/>
  <c r="I50" i="4" s="1"/>
  <c r="Q50" i="4"/>
  <c r="T50" i="4"/>
  <c r="Z50" i="4"/>
  <c r="Q51" i="4"/>
  <c r="T51" i="4"/>
  <c r="AY51" i="4"/>
  <c r="Q52" i="4"/>
  <c r="T52" i="4"/>
  <c r="Q53" i="4"/>
  <c r="T53" i="4"/>
  <c r="AY53" i="4"/>
  <c r="Q54" i="4"/>
  <c r="T54" i="4"/>
  <c r="Q55" i="4"/>
  <c r="T55" i="4"/>
  <c r="AY55" i="4"/>
  <c r="Q56" i="4"/>
  <c r="T56" i="4"/>
  <c r="G57" i="4"/>
  <c r="AC57" i="4" s="1"/>
  <c r="Q57" i="4"/>
  <c r="T57" i="4"/>
  <c r="Q58" i="4"/>
  <c r="T58" i="4"/>
  <c r="Y58" i="4"/>
  <c r="AY58" i="4"/>
  <c r="G59" i="4"/>
  <c r="I59" i="4" s="1"/>
  <c r="P59" i="4"/>
  <c r="S59" i="4" s="1"/>
  <c r="AF59" i="4" s="1"/>
  <c r="Q59" i="4"/>
  <c r="T59" i="4"/>
  <c r="Z59" i="4"/>
  <c r="AY59" i="4"/>
  <c r="Q60" i="4"/>
  <c r="T60" i="4"/>
  <c r="Y60" i="4"/>
  <c r="Q61" i="4"/>
  <c r="T61" i="4"/>
  <c r="AY61" i="4"/>
  <c r="Q62" i="4"/>
  <c r="T62" i="4"/>
  <c r="Y62" i="4"/>
  <c r="Q63" i="4"/>
  <c r="T63" i="4"/>
  <c r="AY63" i="4"/>
  <c r="Q64" i="4"/>
  <c r="T64" i="4"/>
  <c r="G65" i="4"/>
  <c r="Q65" i="4"/>
  <c r="T65" i="4"/>
  <c r="Y65" i="4"/>
  <c r="G66" i="4"/>
  <c r="I66" i="4" s="1"/>
  <c r="Q66" i="4"/>
  <c r="T66" i="4"/>
  <c r="Z66" i="4"/>
  <c r="AY66" i="4"/>
  <c r="Q67" i="4"/>
  <c r="T67" i="4"/>
  <c r="Q68" i="4"/>
  <c r="T68" i="4"/>
  <c r="Y68" i="4"/>
  <c r="Q69" i="4"/>
  <c r="T69" i="4"/>
  <c r="Q70" i="4"/>
  <c r="T70" i="4"/>
  <c r="Y70" i="4"/>
  <c r="G71" i="4"/>
  <c r="Q71" i="4"/>
  <c r="T71" i="4"/>
  <c r="Q72" i="4"/>
  <c r="T72" i="4"/>
  <c r="AY72" i="4"/>
  <c r="Q73" i="4"/>
  <c r="T73" i="4"/>
  <c r="AY73" i="4"/>
  <c r="P74" i="4"/>
  <c r="Q74" i="4"/>
  <c r="T74" i="4"/>
  <c r="Q75" i="4"/>
  <c r="T75" i="4"/>
  <c r="Y75" i="4"/>
  <c r="AY75" i="4"/>
  <c r="Q76" i="4"/>
  <c r="T76" i="4"/>
  <c r="I77" i="4"/>
  <c r="Q77" i="4"/>
  <c r="T77" i="4"/>
  <c r="Z77" i="4"/>
  <c r="Q78" i="4"/>
  <c r="T78" i="4"/>
  <c r="AY78" i="4"/>
  <c r="Q79" i="4"/>
  <c r="T79" i="4"/>
  <c r="Y79" i="4"/>
  <c r="Q80" i="4"/>
  <c r="T80" i="4"/>
  <c r="Y80" i="4"/>
  <c r="AY80" i="4"/>
  <c r="Q81" i="4"/>
  <c r="T81" i="4"/>
  <c r="G82" i="4"/>
  <c r="P82" i="4"/>
  <c r="S82" i="4" s="1"/>
  <c r="Q82" i="4"/>
  <c r="T82" i="4"/>
  <c r="Q83" i="4"/>
  <c r="T83" i="4"/>
  <c r="AY83" i="4"/>
  <c r="Q84" i="4"/>
  <c r="T84" i="4"/>
  <c r="Q85" i="4"/>
  <c r="T85" i="4"/>
  <c r="AY85" i="4"/>
  <c r="Q86" i="4"/>
  <c r="T86" i="4"/>
  <c r="Y86" i="4"/>
  <c r="Z86" i="4"/>
  <c r="Q87" i="4"/>
  <c r="T87" i="4"/>
  <c r="Z87" i="4"/>
  <c r="P88" i="4"/>
  <c r="S88" i="4" s="1"/>
  <c r="Q88" i="4"/>
  <c r="T88" i="4"/>
  <c r="U88" i="4"/>
  <c r="Q89" i="4"/>
  <c r="T89" i="4"/>
  <c r="Z89" i="4"/>
  <c r="Q90" i="4"/>
  <c r="T90" i="4"/>
  <c r="Z90" i="4"/>
  <c r="AY90" i="4"/>
  <c r="Q91" i="4"/>
  <c r="T91" i="4"/>
  <c r="AY91" i="4"/>
  <c r="Q92" i="4"/>
  <c r="T92" i="4"/>
  <c r="Y92" i="4"/>
  <c r="Q93" i="4"/>
  <c r="T93" i="4"/>
  <c r="AY93" i="4"/>
  <c r="Q94" i="4"/>
  <c r="T94" i="4"/>
  <c r="Y94" i="4"/>
  <c r="Q95" i="4"/>
  <c r="T95" i="4"/>
  <c r="Y95" i="4"/>
  <c r="Z95" i="4"/>
  <c r="Q96" i="4"/>
  <c r="T96" i="4"/>
  <c r="G97" i="4"/>
  <c r="I97" i="4" s="1"/>
  <c r="Q97" i="4"/>
  <c r="T97" i="4"/>
  <c r="Y97" i="4"/>
  <c r="Q98" i="4"/>
  <c r="T98" i="4"/>
  <c r="Y98" i="4"/>
  <c r="AY98" i="4"/>
  <c r="Q99" i="4"/>
  <c r="T99" i="4"/>
  <c r="I100" i="4"/>
  <c r="P100" i="4"/>
  <c r="S100" i="4" s="1"/>
  <c r="Q100" i="4"/>
  <c r="Y100" i="4"/>
  <c r="Q101" i="4"/>
  <c r="Q102" i="4"/>
  <c r="Y102" i="4"/>
  <c r="Q103" i="4"/>
  <c r="Q104" i="4"/>
  <c r="AY104" i="4"/>
  <c r="P105" i="4"/>
  <c r="Q105" i="4"/>
  <c r="Y105" i="4"/>
  <c r="Q106" i="4"/>
  <c r="P107" i="4"/>
  <c r="Q107" i="4"/>
  <c r="AY107" i="4"/>
  <c r="Q108" i="4"/>
  <c r="Q109" i="4"/>
  <c r="Y109" i="4"/>
  <c r="AY109" i="4"/>
  <c r="Q110" i="4"/>
  <c r="Y110" i="4"/>
  <c r="I111" i="4"/>
  <c r="Q111" i="4"/>
  <c r="Y111" i="4"/>
  <c r="AY111" i="4"/>
  <c r="Q112" i="4"/>
  <c r="Y112" i="4"/>
  <c r="Q113" i="4"/>
  <c r="P114" i="4"/>
  <c r="Q114" i="4"/>
  <c r="AY114" i="4"/>
  <c r="Q115" i="4"/>
  <c r="Q116" i="4"/>
  <c r="Y116" i="4"/>
  <c r="P117" i="4"/>
  <c r="Q117" i="4"/>
  <c r="Q118" i="4"/>
  <c r="Y118" i="4"/>
  <c r="P119" i="4"/>
  <c r="Q119" i="4"/>
  <c r="Q120" i="4"/>
  <c r="Y120" i="4"/>
  <c r="Q121" i="4"/>
  <c r="Q122" i="4"/>
  <c r="Y122" i="4"/>
  <c r="AY122" i="4"/>
  <c r="Q123" i="4"/>
  <c r="Y123" i="4"/>
  <c r="I124" i="4"/>
  <c r="Q124" i="4"/>
  <c r="AY124" i="4"/>
  <c r="P125" i="4"/>
  <c r="Q125" i="4"/>
  <c r="Y125" i="4"/>
  <c r="Q126" i="4"/>
  <c r="P127" i="4"/>
  <c r="Q127" i="4"/>
  <c r="AY127" i="4"/>
  <c r="Q128" i="4"/>
  <c r="P129" i="4"/>
  <c r="S129" i="4" s="1"/>
  <c r="Q129" i="4"/>
  <c r="AY129" i="4"/>
  <c r="Q130" i="4"/>
  <c r="P131" i="4"/>
  <c r="Q131" i="4"/>
  <c r="AY131" i="4"/>
  <c r="Q132" i="4"/>
  <c r="AY132" i="4"/>
  <c r="Q133" i="4"/>
  <c r="AY133" i="4"/>
  <c r="Q134" i="4"/>
  <c r="P135" i="4"/>
  <c r="Q135" i="4"/>
  <c r="AY135" i="4"/>
  <c r="Q136" i="4"/>
  <c r="AY136" i="4"/>
  <c r="J137" i="4"/>
  <c r="Q137" i="4"/>
  <c r="Q138" i="4"/>
  <c r="AY138" i="4"/>
  <c r="Q139" i="4"/>
  <c r="AY139" i="4"/>
  <c r="Q140" i="4"/>
  <c r="AY140" i="4"/>
  <c r="Q141" i="4"/>
  <c r="AY141" i="4"/>
  <c r="Q142" i="4"/>
  <c r="Q143" i="4"/>
  <c r="Q144" i="4"/>
  <c r="AY144" i="4"/>
  <c r="I145" i="4"/>
  <c r="P145" i="4"/>
  <c r="S145" i="4" s="1"/>
  <c r="Q145" i="4"/>
  <c r="P146" i="4"/>
  <c r="AC146" i="4" s="1"/>
  <c r="Q146" i="4"/>
  <c r="AY146" i="4"/>
  <c r="P147" i="4"/>
  <c r="Q147" i="4"/>
  <c r="AY147" i="4"/>
  <c r="Q148" i="4"/>
  <c r="Q149" i="4"/>
  <c r="P150" i="4"/>
  <c r="Q150" i="4"/>
  <c r="P151" i="4"/>
  <c r="Q151" i="4"/>
  <c r="Q152" i="4"/>
  <c r="AY152" i="4"/>
  <c r="Q153" i="4"/>
  <c r="P154" i="4"/>
  <c r="Q154" i="4"/>
  <c r="Q155" i="4"/>
  <c r="Q156" i="4"/>
  <c r="AY156" i="4"/>
  <c r="Q157" i="4"/>
  <c r="Q158" i="4"/>
  <c r="P159" i="4"/>
  <c r="S159" i="4" s="1"/>
  <c r="Q159" i="4"/>
  <c r="P160" i="4"/>
  <c r="Q160" i="4"/>
  <c r="P161" i="4"/>
  <c r="Q161" i="4"/>
  <c r="AY161" i="4"/>
  <c r="P162" i="4"/>
  <c r="Q162" i="4"/>
  <c r="AY162" i="4"/>
  <c r="Q163" i="4"/>
  <c r="AY163" i="4"/>
  <c r="Q164" i="4"/>
  <c r="AY164" i="4"/>
  <c r="Q165" i="4"/>
  <c r="AY165" i="4"/>
  <c r="Q166" i="4"/>
  <c r="P167" i="4"/>
  <c r="AC167" i="4" s="1"/>
  <c r="Q167" i="4"/>
  <c r="AY167" i="4"/>
  <c r="P168" i="4"/>
  <c r="Q168" i="4"/>
  <c r="AY168" i="4"/>
  <c r="Q169" i="4"/>
  <c r="AY169" i="4"/>
  <c r="Q170" i="4"/>
  <c r="AY170" i="4"/>
  <c r="P171" i="4"/>
  <c r="Q171" i="4"/>
  <c r="AY171" i="4"/>
  <c r="Q172" i="4"/>
  <c r="AY172" i="4"/>
  <c r="Q173" i="4"/>
  <c r="AY173" i="4"/>
  <c r="P174" i="4"/>
  <c r="Q174" i="4"/>
  <c r="AY174" i="4"/>
  <c r="Q175" i="4"/>
  <c r="P176" i="4"/>
  <c r="Q176" i="4"/>
  <c r="AY176" i="4"/>
  <c r="Q177" i="4"/>
  <c r="Q178" i="4"/>
  <c r="Q179" i="4"/>
  <c r="P180" i="4"/>
  <c r="Q180" i="4"/>
  <c r="P181" i="4"/>
  <c r="Q181" i="4"/>
  <c r="AY181" i="4"/>
  <c r="P182" i="4"/>
  <c r="S182" i="4" s="1"/>
  <c r="Q182" i="4"/>
  <c r="P183" i="4"/>
  <c r="Q183" i="4"/>
  <c r="Q184" i="4"/>
  <c r="P185" i="4"/>
  <c r="AC185" i="4" s="1"/>
  <c r="Q185" i="4"/>
  <c r="P186" i="4"/>
  <c r="Q186" i="4"/>
  <c r="Q187" i="4"/>
  <c r="Q188" i="4"/>
  <c r="P189" i="4"/>
  <c r="Q189" i="4"/>
  <c r="P190" i="4"/>
  <c r="Q190" i="4"/>
  <c r="Q191" i="4"/>
  <c r="Q192" i="4"/>
  <c r="Q193" i="4"/>
  <c r="P194" i="4"/>
  <c r="Q194" i="4"/>
  <c r="Q195" i="4"/>
  <c r="Q196" i="4"/>
  <c r="Q197" i="4"/>
  <c r="Q198" i="4"/>
  <c r="I199" i="4"/>
  <c r="Q199" i="4"/>
  <c r="Q200" i="4"/>
  <c r="I201" i="4"/>
  <c r="Q201" i="4"/>
  <c r="P202" i="4"/>
  <c r="Q202" i="4"/>
  <c r="Q203" i="4"/>
  <c r="I204" i="4"/>
  <c r="Q204" i="4"/>
  <c r="P205" i="4"/>
  <c r="Q205" i="4"/>
  <c r="I206" i="4"/>
  <c r="Q206" i="4"/>
  <c r="R206" i="4"/>
  <c r="Q207" i="4"/>
  <c r="Q208" i="4"/>
  <c r="Q209" i="4"/>
  <c r="Q210" i="4"/>
  <c r="Q211" i="4"/>
  <c r="P212" i="4"/>
  <c r="Q212" i="4"/>
  <c r="P213" i="4"/>
  <c r="Q213" i="4"/>
  <c r="P214" i="4"/>
  <c r="Q214" i="4"/>
  <c r="Q215" i="4"/>
  <c r="I216" i="4"/>
  <c r="Q216" i="4"/>
  <c r="I217" i="4"/>
  <c r="Q217" i="4"/>
  <c r="R217" i="4"/>
  <c r="Q218" i="4"/>
  <c r="P219" i="4"/>
  <c r="Q219" i="4"/>
  <c r="P220" i="4"/>
  <c r="Q220" i="4"/>
  <c r="Q221" i="4"/>
  <c r="Q222" i="4"/>
  <c r="Q223" i="4"/>
  <c r="Q224" i="4"/>
  <c r="P225" i="4"/>
  <c r="Q225" i="4"/>
  <c r="Q226" i="4"/>
  <c r="P227" i="4"/>
  <c r="Q227" i="4"/>
  <c r="P228" i="4"/>
  <c r="Q228" i="4"/>
  <c r="Q229" i="4"/>
  <c r="Q230" i="4"/>
  <c r="P231" i="4"/>
  <c r="AC231" i="4" s="1"/>
  <c r="Q231" i="4"/>
  <c r="Q232" i="4"/>
  <c r="Q233" i="4"/>
  <c r="Q234" i="4"/>
  <c r="P235" i="4"/>
  <c r="Q235" i="4"/>
  <c r="P236" i="4"/>
  <c r="Q236" i="4"/>
  <c r="P237" i="4"/>
  <c r="Q237" i="4"/>
  <c r="P238" i="4"/>
  <c r="Q238" i="4"/>
  <c r="P239" i="4"/>
  <c r="Q239" i="4"/>
  <c r="P240" i="4"/>
  <c r="Q240" i="4"/>
  <c r="Q241" i="4"/>
  <c r="Q242" i="4"/>
  <c r="P243" i="4"/>
  <c r="Q243" i="4"/>
  <c r="Q244" i="4"/>
  <c r="Q245" i="4"/>
  <c r="Q246" i="4"/>
  <c r="Q247" i="4"/>
  <c r="Q248" i="4"/>
  <c r="K249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K264" i="4"/>
  <c r="Q264" i="4"/>
  <c r="Q265" i="4"/>
  <c r="Q266" i="4"/>
  <c r="Q267" i="4"/>
  <c r="Q268" i="4"/>
  <c r="Q269" i="4"/>
  <c r="Q270" i="4"/>
  <c r="Q271" i="4"/>
  <c r="K272" i="4"/>
  <c r="Q272" i="4"/>
  <c r="Q273" i="4"/>
  <c r="Q274" i="4"/>
  <c r="Q275" i="4"/>
  <c r="K276" i="4"/>
  <c r="Q276" i="4"/>
  <c r="Q277" i="4"/>
  <c r="Q278" i="4"/>
  <c r="Q279" i="4"/>
  <c r="Q280" i="4"/>
  <c r="Q281" i="4"/>
  <c r="Q282" i="4"/>
  <c r="Q283" i="4"/>
  <c r="J284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K304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K316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K332" i="4"/>
  <c r="Q332" i="4"/>
  <c r="Q333" i="4"/>
  <c r="Q334" i="4"/>
  <c r="Q335" i="4"/>
  <c r="K336" i="4"/>
  <c r="Q336" i="4"/>
  <c r="Q337" i="4"/>
  <c r="Q338" i="4"/>
  <c r="Q339" i="4"/>
  <c r="K340" i="4"/>
  <c r="Q340" i="4"/>
  <c r="Q341" i="4"/>
  <c r="Q342" i="4"/>
  <c r="K343" i="4"/>
  <c r="Q343" i="4"/>
  <c r="Q344" i="4"/>
  <c r="Q345" i="4"/>
  <c r="Q346" i="4"/>
  <c r="Q347" i="4"/>
  <c r="Q348" i="4"/>
  <c r="Q349" i="4"/>
  <c r="Q350" i="4"/>
  <c r="Q351" i="4"/>
  <c r="K352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K384" i="4"/>
  <c r="Q384" i="4"/>
  <c r="Q385" i="4"/>
  <c r="Q386" i="4"/>
  <c r="Q387" i="4"/>
  <c r="Q388" i="4"/>
  <c r="Q389" i="4"/>
  <c r="Q390" i="4"/>
  <c r="Q391" i="4"/>
  <c r="Q392" i="4"/>
  <c r="Q393" i="4"/>
  <c r="K394" i="4"/>
  <c r="Q394" i="4"/>
  <c r="Q395" i="4"/>
  <c r="Q396" i="4"/>
  <c r="Q398" i="4"/>
  <c r="P399" i="4"/>
  <c r="Q399" i="4"/>
  <c r="K401" i="4"/>
  <c r="P401" i="4"/>
  <c r="S401" i="4" s="1"/>
  <c r="AF401" i="4" s="1"/>
  <c r="Q401" i="4"/>
  <c r="K402" i="4"/>
  <c r="P402" i="4"/>
  <c r="Q402" i="4"/>
  <c r="Q403" i="4"/>
  <c r="P404" i="4"/>
  <c r="Q404" i="4"/>
  <c r="Q405" i="4"/>
  <c r="Q406" i="4"/>
  <c r="Q408" i="4"/>
  <c r="Q409" i="4"/>
  <c r="K413" i="4"/>
  <c r="P413" i="4"/>
  <c r="Q413" i="4"/>
  <c r="Z1948" i="4"/>
  <c r="AB1948" i="4"/>
  <c r="AC1948" i="4"/>
  <c r="AD1948" i="4"/>
  <c r="AF1948" i="4"/>
  <c r="Z1950" i="4"/>
  <c r="AB1950" i="4"/>
  <c r="AC1950" i="4"/>
  <c r="AD1950" i="4"/>
  <c r="AF1950" i="4"/>
  <c r="R2" i="1"/>
  <c r="R3" i="1"/>
  <c r="P26" i="1" s="1"/>
  <c r="S26" i="1" s="1"/>
  <c r="U26" i="1" s="1"/>
  <c r="R4" i="1"/>
  <c r="R5" i="1"/>
  <c r="R6" i="1"/>
  <c r="R7" i="1"/>
  <c r="S10" i="1"/>
  <c r="T253" i="1"/>
  <c r="F253" i="1"/>
  <c r="T254" i="1"/>
  <c r="T255" i="1"/>
  <c r="F255" i="1"/>
  <c r="G255" i="1"/>
  <c r="K255" i="1" s="1"/>
  <c r="T256" i="1"/>
  <c r="T257" i="1"/>
  <c r="F257" i="1"/>
  <c r="G257" i="1" s="1"/>
  <c r="K257" i="1" s="1"/>
  <c r="T258" i="1"/>
  <c r="F258" i="1"/>
  <c r="G258" i="1" s="1"/>
  <c r="K258" i="1" s="1"/>
  <c r="T259" i="1"/>
  <c r="E259" i="1"/>
  <c r="F259" i="1" s="1"/>
  <c r="G259" i="1" s="1"/>
  <c r="K259" i="1" s="1"/>
  <c r="T260" i="1"/>
  <c r="T262" i="1"/>
  <c r="T263" i="1"/>
  <c r="T264" i="1"/>
  <c r="F264" i="1"/>
  <c r="G264" i="1" s="1"/>
  <c r="T265" i="1"/>
  <c r="T266" i="1"/>
  <c r="T267" i="1"/>
  <c r="F267" i="1"/>
  <c r="G267" i="1" s="1"/>
  <c r="T268" i="1"/>
  <c r="F268" i="1"/>
  <c r="T269" i="1"/>
  <c r="T270" i="1"/>
  <c r="F270" i="1"/>
  <c r="T272" i="1"/>
  <c r="E272" i="1"/>
  <c r="F272" i="1" s="1"/>
  <c r="T273" i="1"/>
  <c r="F273" i="1"/>
  <c r="G273" i="1"/>
  <c r="K273" i="1" s="1"/>
  <c r="T274" i="1"/>
  <c r="T275" i="1"/>
  <c r="F275" i="1"/>
  <c r="G275" i="1" s="1"/>
  <c r="K275" i="1" s="1"/>
  <c r="T276" i="1"/>
  <c r="F276" i="1"/>
  <c r="G276" i="1" s="1"/>
  <c r="K276" i="1" s="1"/>
  <c r="T277" i="1"/>
  <c r="F277" i="1"/>
  <c r="T278" i="1"/>
  <c r="E278" i="1"/>
  <c r="F278" i="1"/>
  <c r="G278" i="1" s="1"/>
  <c r="K278" i="1" s="1"/>
  <c r="T279" i="1"/>
  <c r="T280" i="1"/>
  <c r="F280" i="1"/>
  <c r="T281" i="1"/>
  <c r="F281" i="1"/>
  <c r="G281" i="1" s="1"/>
  <c r="K281" i="1" s="1"/>
  <c r="T282" i="1"/>
  <c r="T283" i="1"/>
  <c r="F283" i="1"/>
  <c r="G283" i="1"/>
  <c r="K283" i="1" s="1"/>
  <c r="T284" i="1"/>
  <c r="T285" i="1"/>
  <c r="F285" i="1"/>
  <c r="G285" i="1" s="1"/>
  <c r="J285" i="1" s="1"/>
  <c r="T286" i="1"/>
  <c r="T287" i="1"/>
  <c r="T288" i="1"/>
  <c r="F288" i="1"/>
  <c r="T289" i="1"/>
  <c r="F289" i="1"/>
  <c r="G289" i="1"/>
  <c r="T290" i="1"/>
  <c r="F290" i="1"/>
  <c r="G290" i="1"/>
  <c r="K290" i="1" s="1"/>
  <c r="T291" i="1"/>
  <c r="F291" i="1"/>
  <c r="G291" i="1"/>
  <c r="K291" i="1" s="1"/>
  <c r="T292" i="1"/>
  <c r="E292" i="1"/>
  <c r="F292" i="1" s="1"/>
  <c r="G292" i="1" s="1"/>
  <c r="K292" i="1" s="1"/>
  <c r="T293" i="1"/>
  <c r="E293" i="1"/>
  <c r="F293" i="1" s="1"/>
  <c r="T294" i="1"/>
  <c r="F294" i="1"/>
  <c r="G294" i="1"/>
  <c r="T295" i="1"/>
  <c r="T296" i="1"/>
  <c r="F296" i="1"/>
  <c r="G296" i="1" s="1"/>
  <c r="J296" i="1" s="1"/>
  <c r="T297" i="1"/>
  <c r="F297" i="1"/>
  <c r="T298" i="1"/>
  <c r="T299" i="1"/>
  <c r="F299" i="1"/>
  <c r="G299" i="1"/>
  <c r="K299" i="1" s="1"/>
  <c r="T300" i="1"/>
  <c r="F300" i="1"/>
  <c r="G300" i="1" s="1"/>
  <c r="T301" i="1"/>
  <c r="F301" i="1"/>
  <c r="T302" i="1"/>
  <c r="F302" i="1"/>
  <c r="G302" i="1" s="1"/>
  <c r="K302" i="1" s="1"/>
  <c r="T303" i="1"/>
  <c r="F303" i="1"/>
  <c r="G303" i="1" s="1"/>
  <c r="K303" i="1" s="1"/>
  <c r="T304" i="1"/>
  <c r="F304" i="1"/>
  <c r="G304" i="1" s="1"/>
  <c r="K304" i="1" s="1"/>
  <c r="T305" i="1"/>
  <c r="T306" i="1"/>
  <c r="F306" i="1"/>
  <c r="G306" i="1"/>
  <c r="K306" i="1" s="1"/>
  <c r="T307" i="1"/>
  <c r="F307" i="1"/>
  <c r="G307" i="1"/>
  <c r="K307" i="1" s="1"/>
  <c r="T308" i="1"/>
  <c r="F308" i="1"/>
  <c r="G308" i="1"/>
  <c r="K308" i="1" s="1"/>
  <c r="T309" i="1"/>
  <c r="T310" i="1"/>
  <c r="T311" i="1"/>
  <c r="F311" i="1"/>
  <c r="G311" i="1" s="1"/>
  <c r="K311" i="1" s="1"/>
  <c r="T312" i="1"/>
  <c r="F312" i="1"/>
  <c r="G312" i="1"/>
  <c r="K312" i="1" s="1"/>
  <c r="T313" i="1"/>
  <c r="T314" i="1"/>
  <c r="F314" i="1"/>
  <c r="G314" i="1" s="1"/>
  <c r="K314" i="1" s="1"/>
  <c r="T315" i="1"/>
  <c r="F315" i="1"/>
  <c r="G315" i="1" s="1"/>
  <c r="K315" i="1" s="1"/>
  <c r="T316" i="1"/>
  <c r="F316" i="1"/>
  <c r="G316" i="1"/>
  <c r="K316" i="1" s="1"/>
  <c r="T317" i="1"/>
  <c r="T318" i="1"/>
  <c r="F318" i="1"/>
  <c r="G318" i="1" s="1"/>
  <c r="K318" i="1" s="1"/>
  <c r="T319" i="1"/>
  <c r="F319" i="1"/>
  <c r="G319" i="1" s="1"/>
  <c r="K319" i="1" s="1"/>
  <c r="T320" i="1"/>
  <c r="F320" i="1"/>
  <c r="G320" i="1" s="1"/>
  <c r="K320" i="1" s="1"/>
  <c r="T321" i="1"/>
  <c r="F321" i="1"/>
  <c r="G321" i="1" s="1"/>
  <c r="K321" i="1" s="1"/>
  <c r="T322" i="1"/>
  <c r="F322" i="1"/>
  <c r="G322" i="1" s="1"/>
  <c r="K322" i="1" s="1"/>
  <c r="T323" i="1"/>
  <c r="F323" i="1"/>
  <c r="G323" i="1" s="1"/>
  <c r="K323" i="1" s="1"/>
  <c r="T324" i="1"/>
  <c r="F324" i="1"/>
  <c r="G324" i="1" s="1"/>
  <c r="K324" i="1" s="1"/>
  <c r="T325" i="1"/>
  <c r="F325" i="1"/>
  <c r="G325" i="1" s="1"/>
  <c r="K325" i="1" s="1"/>
  <c r="T326" i="1"/>
  <c r="F326" i="1"/>
  <c r="G326" i="1" s="1"/>
  <c r="K326" i="1" s="1"/>
  <c r="T327" i="1"/>
  <c r="F327" i="1"/>
  <c r="G327" i="1" s="1"/>
  <c r="K327" i="1" s="1"/>
  <c r="T328" i="1"/>
  <c r="T329" i="1"/>
  <c r="T330" i="1"/>
  <c r="T331" i="1"/>
  <c r="G331" i="1"/>
  <c r="K331" i="1" s="1"/>
  <c r="T332" i="1"/>
  <c r="T333" i="1"/>
  <c r="F333" i="1"/>
  <c r="T334" i="1"/>
  <c r="T335" i="1"/>
  <c r="F335" i="1"/>
  <c r="G335" i="1" s="1"/>
  <c r="K335" i="1" s="1"/>
  <c r="T336" i="1"/>
  <c r="T337" i="1"/>
  <c r="T338" i="1"/>
  <c r="T339" i="1"/>
  <c r="T340" i="1"/>
  <c r="T341" i="1"/>
  <c r="T342" i="1"/>
  <c r="F342" i="1"/>
  <c r="G342" i="1" s="1"/>
  <c r="K342" i="1" s="1"/>
  <c r="T343" i="1"/>
  <c r="F343" i="1"/>
  <c r="G343" i="1" s="1"/>
  <c r="K343" i="1" s="1"/>
  <c r="T344" i="1"/>
  <c r="T345" i="1"/>
  <c r="T346" i="1"/>
  <c r="T347" i="1"/>
  <c r="T348" i="1"/>
  <c r="F348" i="1"/>
  <c r="G348" i="1" s="1"/>
  <c r="K348" i="1" s="1"/>
  <c r="T349" i="1"/>
  <c r="T350" i="1"/>
  <c r="T351" i="1"/>
  <c r="F351" i="1"/>
  <c r="G351" i="1" s="1"/>
  <c r="T352" i="1"/>
  <c r="F352" i="1"/>
  <c r="T353" i="1"/>
  <c r="F353" i="1"/>
  <c r="T354" i="1"/>
  <c r="F354" i="1"/>
  <c r="G354" i="1" s="1"/>
  <c r="T355" i="1"/>
  <c r="F355" i="1"/>
  <c r="G355" i="1"/>
  <c r="T356" i="1"/>
  <c r="T357" i="1"/>
  <c r="T358" i="1"/>
  <c r="T359" i="1"/>
  <c r="T360" i="1"/>
  <c r="F360" i="1"/>
  <c r="G360" i="1"/>
  <c r="T361" i="1"/>
  <c r="T362" i="1"/>
  <c r="F362" i="1"/>
  <c r="G362" i="1" s="1"/>
  <c r="K362" i="1" s="1"/>
  <c r="T363" i="1"/>
  <c r="T364" i="1"/>
  <c r="F364" i="1"/>
  <c r="G364" i="1" s="1"/>
  <c r="T365" i="1"/>
  <c r="F365" i="1"/>
  <c r="T366" i="1"/>
  <c r="T367" i="1"/>
  <c r="F367" i="1"/>
  <c r="G367" i="1"/>
  <c r="K367" i="1" s="1"/>
  <c r="T368" i="1"/>
  <c r="F368" i="1"/>
  <c r="G368" i="1" s="1"/>
  <c r="K368" i="1" s="1"/>
  <c r="T369" i="1"/>
  <c r="F369" i="1"/>
  <c r="G369" i="1" s="1"/>
  <c r="K369" i="1" s="1"/>
  <c r="T370" i="1"/>
  <c r="F370" i="1"/>
  <c r="G370" i="1"/>
  <c r="T371" i="1"/>
  <c r="F371" i="1"/>
  <c r="T372" i="1"/>
  <c r="F372" i="1"/>
  <c r="G372" i="1" s="1"/>
  <c r="K372" i="1" s="1"/>
  <c r="T373" i="1"/>
  <c r="F373" i="1"/>
  <c r="G373" i="1" s="1"/>
  <c r="T374" i="1"/>
  <c r="F374" i="1"/>
  <c r="G374" i="1" s="1"/>
  <c r="I374" i="1" s="1"/>
  <c r="T375" i="1"/>
  <c r="F375" i="1"/>
  <c r="G375" i="1"/>
  <c r="T376" i="1"/>
  <c r="F376" i="1"/>
  <c r="G376" i="1" s="1"/>
  <c r="T377" i="1"/>
  <c r="F377" i="1"/>
  <c r="T378" i="1"/>
  <c r="T379" i="1"/>
  <c r="T380" i="1"/>
  <c r="T381" i="1"/>
  <c r="F381" i="1"/>
  <c r="T382" i="1"/>
  <c r="T383" i="1"/>
  <c r="T384" i="1"/>
  <c r="T385" i="1"/>
  <c r="E385" i="1"/>
  <c r="F385" i="1"/>
  <c r="G385" i="1" s="1"/>
  <c r="K385" i="1" s="1"/>
  <c r="T386" i="1"/>
  <c r="F386" i="1"/>
  <c r="T387" i="1"/>
  <c r="F387" i="1"/>
  <c r="G387" i="1" s="1"/>
  <c r="K387" i="1" s="1"/>
  <c r="T388" i="1"/>
  <c r="F388" i="1"/>
  <c r="G388" i="1" s="1"/>
  <c r="K388" i="1" s="1"/>
  <c r="T389" i="1"/>
  <c r="G389" i="1"/>
  <c r="J389" i="1" s="1"/>
  <c r="T390" i="1"/>
  <c r="F390" i="1"/>
  <c r="G390" i="1" s="1"/>
  <c r="J390" i="1" s="1"/>
  <c r="T391" i="1"/>
  <c r="F391" i="1"/>
  <c r="G391" i="1" s="1"/>
  <c r="K391" i="1" s="1"/>
  <c r="T392" i="1"/>
  <c r="T393" i="1"/>
  <c r="G393" i="1"/>
  <c r="K393" i="1" s="1"/>
  <c r="T394" i="1"/>
  <c r="E394" i="1"/>
  <c r="F394" i="1" s="1"/>
  <c r="G394" i="1" s="1"/>
  <c r="K394" i="1" s="1"/>
  <c r="C9" i="1"/>
  <c r="D9" i="1"/>
  <c r="E395" i="1"/>
  <c r="F395" i="1"/>
  <c r="G395" i="1" s="1"/>
  <c r="E396" i="1"/>
  <c r="F396" i="1" s="1"/>
  <c r="G396" i="1" s="1"/>
  <c r="K396" i="1" s="1"/>
  <c r="F397" i="1"/>
  <c r="E399" i="1"/>
  <c r="F399" i="1"/>
  <c r="G399" i="1" s="1"/>
  <c r="E400" i="1"/>
  <c r="F400" i="1" s="1"/>
  <c r="E401" i="1"/>
  <c r="F401" i="1" s="1"/>
  <c r="E402" i="1"/>
  <c r="F402" i="1" s="1"/>
  <c r="G402" i="1" s="1"/>
  <c r="K402" i="1" s="1"/>
  <c r="E403" i="1"/>
  <c r="F403" i="1" s="1"/>
  <c r="G403" i="1" s="1"/>
  <c r="E404" i="1"/>
  <c r="F404" i="1"/>
  <c r="E405" i="1"/>
  <c r="F405" i="1"/>
  <c r="G405" i="1" s="1"/>
  <c r="K405" i="1" s="1"/>
  <c r="E406" i="1"/>
  <c r="F406" i="1"/>
  <c r="G406" i="1" s="1"/>
  <c r="E407" i="1"/>
  <c r="F407" i="1" s="1"/>
  <c r="E408" i="1"/>
  <c r="F408" i="1" s="1"/>
  <c r="G408" i="1" s="1"/>
  <c r="K408" i="1" s="1"/>
  <c r="F21" i="1"/>
  <c r="F22" i="1"/>
  <c r="F23" i="1"/>
  <c r="F24" i="1"/>
  <c r="F25" i="1"/>
  <c r="F26" i="1"/>
  <c r="G26" i="1"/>
  <c r="H26" i="1" s="1"/>
  <c r="F27" i="1"/>
  <c r="G27" i="1" s="1"/>
  <c r="F28" i="1"/>
  <c r="F29" i="1"/>
  <c r="F30" i="1"/>
  <c r="F31" i="1"/>
  <c r="F32" i="1"/>
  <c r="F34" i="1"/>
  <c r="F35" i="1"/>
  <c r="F36" i="1"/>
  <c r="G36" i="1" s="1"/>
  <c r="I36" i="1" s="1"/>
  <c r="F38" i="1"/>
  <c r="F40" i="1"/>
  <c r="F41" i="1"/>
  <c r="F42" i="1"/>
  <c r="G42" i="1" s="1"/>
  <c r="F43" i="1"/>
  <c r="F44" i="1"/>
  <c r="G44" i="1" s="1"/>
  <c r="I44" i="1" s="1"/>
  <c r="F46" i="1"/>
  <c r="F47" i="1"/>
  <c r="G47" i="1" s="1"/>
  <c r="I47" i="1" s="1"/>
  <c r="F48" i="1"/>
  <c r="F49" i="1"/>
  <c r="F50" i="1"/>
  <c r="F52" i="1"/>
  <c r="G52" i="1" s="1"/>
  <c r="I52" i="1" s="1"/>
  <c r="F53" i="1"/>
  <c r="F54" i="1"/>
  <c r="G54" i="1"/>
  <c r="F55" i="1"/>
  <c r="F56" i="1"/>
  <c r="G56" i="1" s="1"/>
  <c r="I56" i="1"/>
  <c r="F58" i="1"/>
  <c r="F59" i="1"/>
  <c r="G59" i="1" s="1"/>
  <c r="I59" i="1" s="1"/>
  <c r="F61" i="1"/>
  <c r="G61" i="1" s="1"/>
  <c r="F62" i="1"/>
  <c r="F63" i="1"/>
  <c r="G63" i="1" s="1"/>
  <c r="F64" i="1"/>
  <c r="G64" i="1"/>
  <c r="I64" i="1" s="1"/>
  <c r="F66" i="1"/>
  <c r="G66" i="1" s="1"/>
  <c r="I66" i="1" s="1"/>
  <c r="F67" i="1"/>
  <c r="G67" i="1" s="1"/>
  <c r="I67" i="1" s="1"/>
  <c r="F68" i="1"/>
  <c r="G68" i="1"/>
  <c r="I68" i="1" s="1"/>
  <c r="F69" i="1"/>
  <c r="F72" i="1"/>
  <c r="G72" i="1"/>
  <c r="I72" i="1" s="1"/>
  <c r="F75" i="1"/>
  <c r="G75" i="1" s="1"/>
  <c r="I75" i="1" s="1"/>
  <c r="F76" i="1"/>
  <c r="G76" i="1"/>
  <c r="I76" i="1" s="1"/>
  <c r="F77" i="1"/>
  <c r="G77" i="1"/>
  <c r="I77" i="1" s="1"/>
  <c r="F80" i="1"/>
  <c r="G80" i="1"/>
  <c r="I80" i="1" s="1"/>
  <c r="F81" i="1"/>
  <c r="G81" i="1" s="1"/>
  <c r="I81" i="1" s="1"/>
  <c r="F82" i="1"/>
  <c r="F83" i="1"/>
  <c r="F84" i="1"/>
  <c r="F86" i="1"/>
  <c r="G86" i="1" s="1"/>
  <c r="I86" i="1" s="1"/>
  <c r="F91" i="1"/>
  <c r="F92" i="1"/>
  <c r="F94" i="1"/>
  <c r="G94" i="1" s="1"/>
  <c r="F95" i="1"/>
  <c r="F96" i="1"/>
  <c r="F99" i="1"/>
  <c r="F102" i="1"/>
  <c r="F107" i="1"/>
  <c r="G107" i="1" s="1"/>
  <c r="I107" i="1" s="1"/>
  <c r="F108" i="1"/>
  <c r="F109" i="1"/>
  <c r="G109" i="1" s="1"/>
  <c r="I109" i="1" s="1"/>
  <c r="F111" i="1"/>
  <c r="G111" i="1" s="1"/>
  <c r="F113" i="1"/>
  <c r="G113" i="1" s="1"/>
  <c r="I113" i="1" s="1"/>
  <c r="F117" i="1"/>
  <c r="F118" i="1"/>
  <c r="G118" i="1" s="1"/>
  <c r="I118" i="1" s="1"/>
  <c r="F120" i="1"/>
  <c r="G120" i="1" s="1"/>
  <c r="I120" i="1" s="1"/>
  <c r="F122" i="1"/>
  <c r="G122" i="1" s="1"/>
  <c r="F125" i="1"/>
  <c r="F126" i="1"/>
  <c r="G126" i="1" s="1"/>
  <c r="I126" i="1" s="1"/>
  <c r="F128" i="1"/>
  <c r="G128" i="1" s="1"/>
  <c r="I128" i="1" s="1"/>
  <c r="F130" i="1"/>
  <c r="G130" i="1" s="1"/>
  <c r="I130" i="1" s="1"/>
  <c r="F136" i="1"/>
  <c r="G136" i="1" s="1"/>
  <c r="I136" i="1" s="1"/>
  <c r="E138" i="1"/>
  <c r="F138" i="1"/>
  <c r="G138" i="1" s="1"/>
  <c r="J138" i="1" s="1"/>
  <c r="F139" i="1"/>
  <c r="G139" i="1" s="1"/>
  <c r="J139" i="1" s="1"/>
  <c r="F148" i="1"/>
  <c r="G148" i="1" s="1"/>
  <c r="F149" i="1"/>
  <c r="F150" i="1"/>
  <c r="P150" i="1" s="1"/>
  <c r="F151" i="1"/>
  <c r="G151" i="1" s="1"/>
  <c r="I151" i="1" s="1"/>
  <c r="F152" i="1"/>
  <c r="F153" i="1"/>
  <c r="F154" i="1"/>
  <c r="F156" i="1"/>
  <c r="F157" i="1"/>
  <c r="G157" i="1" s="1"/>
  <c r="F158" i="1"/>
  <c r="F159" i="1"/>
  <c r="G159" i="1" s="1"/>
  <c r="I159" i="1" s="1"/>
  <c r="F160" i="1"/>
  <c r="G160" i="1" s="1"/>
  <c r="I160" i="1" s="1"/>
  <c r="F163" i="1"/>
  <c r="F165" i="1"/>
  <c r="G165" i="1" s="1"/>
  <c r="S165" i="1" s="1"/>
  <c r="F166" i="1"/>
  <c r="F167" i="1"/>
  <c r="G167" i="1"/>
  <c r="I167" i="1" s="1"/>
  <c r="F168" i="1"/>
  <c r="F169" i="1"/>
  <c r="F172" i="1"/>
  <c r="F174" i="1"/>
  <c r="F175" i="1"/>
  <c r="G175" i="1"/>
  <c r="I175" i="1" s="1"/>
  <c r="F176" i="1"/>
  <c r="F177" i="1"/>
  <c r="G177" i="1" s="1"/>
  <c r="I177" i="1" s="1"/>
  <c r="E178" i="1"/>
  <c r="F178" i="1" s="1"/>
  <c r="F179" i="1"/>
  <c r="G179" i="1" s="1"/>
  <c r="I179" i="1" s="1"/>
  <c r="F180" i="1"/>
  <c r="F181" i="1"/>
  <c r="P181" i="1" s="1"/>
  <c r="F182" i="1"/>
  <c r="F183" i="1"/>
  <c r="G183" i="1" s="1"/>
  <c r="I183" i="1" s="1"/>
  <c r="F184" i="1"/>
  <c r="F185" i="1"/>
  <c r="F186" i="1"/>
  <c r="F187" i="1"/>
  <c r="G187" i="1"/>
  <c r="I187" i="1"/>
  <c r="F188" i="1"/>
  <c r="F189" i="1"/>
  <c r="G189" i="1" s="1"/>
  <c r="I189" i="1" s="1"/>
  <c r="F190" i="1"/>
  <c r="F191" i="1"/>
  <c r="G191" i="1" s="1"/>
  <c r="I191" i="1" s="1"/>
  <c r="F192" i="1"/>
  <c r="G192" i="1" s="1"/>
  <c r="I192" i="1" s="1"/>
  <c r="F193" i="1"/>
  <c r="P193" i="1"/>
  <c r="S193" i="1" s="1"/>
  <c r="U193" i="1" s="1"/>
  <c r="F194" i="1"/>
  <c r="F195" i="1"/>
  <c r="G195" i="1" s="1"/>
  <c r="I195" i="1" s="1"/>
  <c r="F196" i="1"/>
  <c r="G196" i="1" s="1"/>
  <c r="I196" i="1" s="1"/>
  <c r="F197" i="1"/>
  <c r="G197" i="1" s="1"/>
  <c r="I197" i="1" s="1"/>
  <c r="F198" i="1"/>
  <c r="G198" i="1" s="1"/>
  <c r="I198" i="1" s="1"/>
  <c r="F199" i="1"/>
  <c r="G199" i="1" s="1"/>
  <c r="I199" i="1" s="1"/>
  <c r="F200" i="1"/>
  <c r="F201" i="1"/>
  <c r="G201" i="1" s="1"/>
  <c r="I201" i="1" s="1"/>
  <c r="F202" i="1"/>
  <c r="F203" i="1"/>
  <c r="F204" i="1"/>
  <c r="F205" i="1"/>
  <c r="G205" i="1" s="1"/>
  <c r="I205" i="1" s="1"/>
  <c r="F206" i="1"/>
  <c r="F207" i="1"/>
  <c r="G207" i="1" s="1"/>
  <c r="I207" i="1" s="1"/>
  <c r="F208" i="1"/>
  <c r="G208" i="1" s="1"/>
  <c r="I208" i="1" s="1"/>
  <c r="F209" i="1"/>
  <c r="G209" i="1" s="1"/>
  <c r="I209" i="1" s="1"/>
  <c r="F210" i="1"/>
  <c r="G210" i="1" s="1"/>
  <c r="I210" i="1" s="1"/>
  <c r="F211" i="1"/>
  <c r="G211" i="1"/>
  <c r="I211" i="1" s="1"/>
  <c r="F212" i="1"/>
  <c r="G212" i="1" s="1"/>
  <c r="I212" i="1" s="1"/>
  <c r="F213" i="1"/>
  <c r="F214" i="1"/>
  <c r="G214" i="1" s="1"/>
  <c r="F215" i="1"/>
  <c r="F216" i="1"/>
  <c r="R216" i="1" s="1"/>
  <c r="F217" i="1"/>
  <c r="R217" i="1" s="1"/>
  <c r="F218" i="1"/>
  <c r="F219" i="1"/>
  <c r="G219" i="1" s="1"/>
  <c r="I219" i="1"/>
  <c r="F220" i="1"/>
  <c r="F221" i="1"/>
  <c r="F222" i="1"/>
  <c r="F223" i="1"/>
  <c r="G223" i="1" s="1"/>
  <c r="I223" i="1" s="1"/>
  <c r="F224" i="1"/>
  <c r="P224" i="1" s="1"/>
  <c r="F225" i="1"/>
  <c r="F226" i="1"/>
  <c r="F227" i="1"/>
  <c r="G227" i="1" s="1"/>
  <c r="F228" i="1"/>
  <c r="F229" i="1"/>
  <c r="F230" i="1"/>
  <c r="G230" i="1" s="1"/>
  <c r="I230" i="1" s="1"/>
  <c r="F231" i="1"/>
  <c r="G231" i="1" s="1"/>
  <c r="I231" i="1" s="1"/>
  <c r="F232" i="1"/>
  <c r="G232" i="1" s="1"/>
  <c r="F233" i="1"/>
  <c r="F234" i="1"/>
  <c r="F235" i="1"/>
  <c r="G235" i="1" s="1"/>
  <c r="I235" i="1"/>
  <c r="F236" i="1"/>
  <c r="F237" i="1"/>
  <c r="G237" i="1" s="1"/>
  <c r="I237" i="1" s="1"/>
  <c r="F239" i="1"/>
  <c r="G239" i="1" s="1"/>
  <c r="I239" i="1" s="1"/>
  <c r="F240" i="1"/>
  <c r="G240" i="1" s="1"/>
  <c r="I240" i="1" s="1"/>
  <c r="F241" i="1"/>
  <c r="F242" i="1"/>
  <c r="G242" i="1" s="1"/>
  <c r="I242" i="1" s="1"/>
  <c r="F243" i="1"/>
  <c r="G243" i="1" s="1"/>
  <c r="I243" i="1" s="1"/>
  <c r="F244" i="1"/>
  <c r="F245" i="1"/>
  <c r="F246" i="1"/>
  <c r="F247" i="1"/>
  <c r="G247" i="1" s="1"/>
  <c r="I247" i="1" s="1"/>
  <c r="F248" i="1"/>
  <c r="G248" i="1" s="1"/>
  <c r="I248" i="1" s="1"/>
  <c r="F249" i="1"/>
  <c r="F250" i="1"/>
  <c r="G250" i="1" s="1"/>
  <c r="F251" i="1"/>
  <c r="G251" i="1" s="1"/>
  <c r="I251" i="1"/>
  <c r="F271" i="1"/>
  <c r="C17" i="1"/>
  <c r="G21" i="1"/>
  <c r="I21" i="1" s="1"/>
  <c r="Q21" i="1"/>
  <c r="T21" i="1"/>
  <c r="G22" i="1"/>
  <c r="I22" i="1"/>
  <c r="Q22" i="1"/>
  <c r="T22" i="1"/>
  <c r="G23" i="1"/>
  <c r="H23" i="1" s="1"/>
  <c r="Q23" i="1"/>
  <c r="T23" i="1"/>
  <c r="Q24" i="1"/>
  <c r="T24" i="1"/>
  <c r="G25" i="1"/>
  <c r="H25" i="1" s="1"/>
  <c r="Q25" i="1"/>
  <c r="T25" i="1"/>
  <c r="Q26" i="1"/>
  <c r="T26" i="1"/>
  <c r="H27" i="1"/>
  <c r="Q27" i="1"/>
  <c r="T27" i="1"/>
  <c r="G28" i="1"/>
  <c r="H28" i="1" s="1"/>
  <c r="Q28" i="1"/>
  <c r="T28" i="1"/>
  <c r="G29" i="1"/>
  <c r="H29" i="1"/>
  <c r="Q29" i="1"/>
  <c r="T29" i="1"/>
  <c r="G30" i="1"/>
  <c r="H30" i="1" s="1"/>
  <c r="Q30" i="1"/>
  <c r="T30" i="1"/>
  <c r="Q31" i="1"/>
  <c r="T31" i="1"/>
  <c r="G32" i="1"/>
  <c r="H32" i="1"/>
  <c r="Q32" i="1"/>
  <c r="T32" i="1"/>
  <c r="Q33" i="1"/>
  <c r="T33" i="1"/>
  <c r="Q34" i="1"/>
  <c r="T34" i="1"/>
  <c r="G35" i="1"/>
  <c r="I35" i="1"/>
  <c r="Q35" i="1"/>
  <c r="T35" i="1"/>
  <c r="Q36" i="1"/>
  <c r="T36" i="1"/>
  <c r="Q37" i="1"/>
  <c r="T37" i="1"/>
  <c r="G38" i="1"/>
  <c r="I38" i="1"/>
  <c r="Q38" i="1"/>
  <c r="T38" i="1"/>
  <c r="Q39" i="1"/>
  <c r="T39" i="1"/>
  <c r="Q40" i="1"/>
  <c r="T40" i="1"/>
  <c r="G41" i="1"/>
  <c r="I41" i="1"/>
  <c r="Q41" i="1"/>
  <c r="T41" i="1"/>
  <c r="I42" i="1"/>
  <c r="Q42" i="1"/>
  <c r="T42" i="1"/>
  <c r="G43" i="1"/>
  <c r="I43" i="1" s="1"/>
  <c r="Q43" i="1"/>
  <c r="T43" i="1"/>
  <c r="Q44" i="1"/>
  <c r="T44" i="1"/>
  <c r="G45" i="1"/>
  <c r="I45" i="1" s="1"/>
  <c r="Q45" i="1"/>
  <c r="T45" i="1"/>
  <c r="G46" i="1"/>
  <c r="I46" i="1"/>
  <c r="Q46" i="1"/>
  <c r="T46" i="1"/>
  <c r="Q47" i="1"/>
  <c r="T47" i="1"/>
  <c r="G48" i="1"/>
  <c r="I48" i="1"/>
  <c r="Q48" i="1"/>
  <c r="T48" i="1"/>
  <c r="Q49" i="1"/>
  <c r="T49" i="1"/>
  <c r="G50" i="1"/>
  <c r="I50" i="1" s="1"/>
  <c r="Q50" i="1"/>
  <c r="T50" i="1"/>
  <c r="Q51" i="1"/>
  <c r="T51" i="1"/>
  <c r="Q52" i="1"/>
  <c r="T52" i="1"/>
  <c r="G53" i="1"/>
  <c r="I53" i="1" s="1"/>
  <c r="Q53" i="1"/>
  <c r="T53" i="1"/>
  <c r="I54" i="1"/>
  <c r="Q54" i="1"/>
  <c r="T54" i="1"/>
  <c r="G55" i="1"/>
  <c r="I55" i="1"/>
  <c r="Q55" i="1"/>
  <c r="T55" i="1"/>
  <c r="Q56" i="1"/>
  <c r="T56" i="1"/>
  <c r="G57" i="1"/>
  <c r="I57" i="1"/>
  <c r="Q57" i="1"/>
  <c r="T57" i="1"/>
  <c r="G58" i="1"/>
  <c r="I58" i="1" s="1"/>
  <c r="Q58" i="1"/>
  <c r="T58" i="1"/>
  <c r="Q59" i="1"/>
  <c r="T59" i="1"/>
  <c r="Q60" i="1"/>
  <c r="T60" i="1"/>
  <c r="I61" i="1"/>
  <c r="Q61" i="1"/>
  <c r="T61" i="1"/>
  <c r="G62" i="1"/>
  <c r="I62" i="1"/>
  <c r="Q62" i="1"/>
  <c r="T62" i="1"/>
  <c r="I63" i="1"/>
  <c r="Q63" i="1"/>
  <c r="T63" i="1"/>
  <c r="Q64" i="1"/>
  <c r="T64" i="1"/>
  <c r="Q65" i="1"/>
  <c r="T65" i="1"/>
  <c r="Q66" i="1"/>
  <c r="T66" i="1"/>
  <c r="Q67" i="1"/>
  <c r="T67" i="1"/>
  <c r="Q68" i="1"/>
  <c r="T68" i="1"/>
  <c r="G69" i="1"/>
  <c r="I69" i="1" s="1"/>
  <c r="Q69" i="1"/>
  <c r="T69" i="1"/>
  <c r="I70" i="1"/>
  <c r="Q70" i="1"/>
  <c r="T70" i="1"/>
  <c r="Q71" i="1"/>
  <c r="T71" i="1"/>
  <c r="Q72" i="1"/>
  <c r="T72" i="1"/>
  <c r="Q73" i="1"/>
  <c r="T73" i="1"/>
  <c r="Q74" i="1"/>
  <c r="T74" i="1"/>
  <c r="Q75" i="1"/>
  <c r="T75" i="1"/>
  <c r="Q76" i="1"/>
  <c r="T76" i="1"/>
  <c r="Q77" i="1"/>
  <c r="T77" i="1"/>
  <c r="G78" i="1"/>
  <c r="I78" i="1" s="1"/>
  <c r="Q78" i="1"/>
  <c r="T78" i="1"/>
  <c r="G79" i="1"/>
  <c r="I79" i="1"/>
  <c r="Q79" i="1"/>
  <c r="T79" i="1"/>
  <c r="Q80" i="1"/>
  <c r="T80" i="1"/>
  <c r="Q81" i="1"/>
  <c r="T81" i="1"/>
  <c r="G82" i="1"/>
  <c r="Q82" i="1"/>
  <c r="T82" i="1"/>
  <c r="G83" i="1"/>
  <c r="I83" i="1"/>
  <c r="Q83" i="1"/>
  <c r="T83" i="1"/>
  <c r="G84" i="1"/>
  <c r="I84" i="1" s="1"/>
  <c r="Q84" i="1"/>
  <c r="T84" i="1"/>
  <c r="Q85" i="1"/>
  <c r="T85" i="1"/>
  <c r="Q86" i="1"/>
  <c r="T86" i="1"/>
  <c r="Q87" i="1"/>
  <c r="T87" i="1"/>
  <c r="Q88" i="1"/>
  <c r="T88" i="1"/>
  <c r="I89" i="1"/>
  <c r="Q89" i="1"/>
  <c r="T89" i="1"/>
  <c r="Q90" i="1"/>
  <c r="T90" i="1"/>
  <c r="Q91" i="1"/>
  <c r="T91" i="1"/>
  <c r="G92" i="1"/>
  <c r="I92" i="1"/>
  <c r="Q92" i="1"/>
  <c r="T92" i="1"/>
  <c r="G93" i="1"/>
  <c r="I93" i="1"/>
  <c r="Q93" i="1"/>
  <c r="T93" i="1"/>
  <c r="I94" i="1"/>
  <c r="Q94" i="1"/>
  <c r="T94" i="1"/>
  <c r="G95" i="1"/>
  <c r="I95" i="1"/>
  <c r="Q95" i="1"/>
  <c r="T95" i="1"/>
  <c r="G96" i="1"/>
  <c r="I96" i="1"/>
  <c r="Q96" i="1"/>
  <c r="T96" i="1"/>
  <c r="Q97" i="1"/>
  <c r="T97" i="1"/>
  <c r="Q98" i="1"/>
  <c r="T98" i="1"/>
  <c r="Q99" i="1"/>
  <c r="T99" i="1"/>
  <c r="Q100" i="1"/>
  <c r="T100" i="1"/>
  <c r="Q101" i="1"/>
  <c r="T101" i="1"/>
  <c r="G102" i="1"/>
  <c r="I102" i="1" s="1"/>
  <c r="Q102" i="1"/>
  <c r="T102" i="1"/>
  <c r="Q103" i="1"/>
  <c r="T103" i="1"/>
  <c r="Q104" i="1"/>
  <c r="T104" i="1"/>
  <c r="Q105" i="1"/>
  <c r="T105" i="1"/>
  <c r="Q106" i="1"/>
  <c r="T106" i="1"/>
  <c r="Q107" i="1"/>
  <c r="T107" i="1"/>
  <c r="G108" i="1"/>
  <c r="I108" i="1"/>
  <c r="Q108" i="1"/>
  <c r="T108" i="1"/>
  <c r="Q109" i="1"/>
  <c r="T109" i="1"/>
  <c r="Q110" i="1"/>
  <c r="T110" i="1"/>
  <c r="I111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G117" i="1"/>
  <c r="I117" i="1" s="1"/>
  <c r="Q117" i="1"/>
  <c r="T117" i="1"/>
  <c r="Q118" i="1"/>
  <c r="T118" i="1"/>
  <c r="Q119" i="1"/>
  <c r="T119" i="1"/>
  <c r="Q120" i="1"/>
  <c r="T120" i="1"/>
  <c r="Y115" i="1"/>
  <c r="G121" i="1"/>
  <c r="I121" i="1" s="1"/>
  <c r="Q121" i="1"/>
  <c r="T121" i="1"/>
  <c r="I122" i="1"/>
  <c r="Q122" i="1"/>
  <c r="T122" i="1"/>
  <c r="Q123" i="1"/>
  <c r="T123" i="1"/>
  <c r="I124" i="1"/>
  <c r="Q124" i="1"/>
  <c r="T124" i="1"/>
  <c r="G125" i="1"/>
  <c r="I125" i="1" s="1"/>
  <c r="Q125" i="1"/>
  <c r="T125" i="1"/>
  <c r="Q126" i="1"/>
  <c r="T126" i="1"/>
  <c r="Q127" i="1"/>
  <c r="T127" i="1"/>
  <c r="Q128" i="1"/>
  <c r="T128" i="1"/>
  <c r="I129" i="1"/>
  <c r="Q129" i="1"/>
  <c r="T129" i="1"/>
  <c r="Q130" i="1"/>
  <c r="T130" i="1"/>
  <c r="Q131" i="1"/>
  <c r="T131" i="1"/>
  <c r="Q132" i="1"/>
  <c r="T132" i="1"/>
  <c r="Q133" i="1"/>
  <c r="T133" i="1"/>
  <c r="Q134" i="1"/>
  <c r="T134" i="1"/>
  <c r="Q135" i="1"/>
  <c r="T135" i="1"/>
  <c r="Q136" i="1"/>
  <c r="T136" i="1"/>
  <c r="G137" i="1"/>
  <c r="J137" i="1" s="1"/>
  <c r="Q137" i="1"/>
  <c r="T137" i="1"/>
  <c r="Q138" i="1"/>
  <c r="T138" i="1"/>
  <c r="Q139" i="1"/>
  <c r="T139" i="1"/>
  <c r="Q140" i="1"/>
  <c r="T140" i="1"/>
  <c r="Q141" i="1"/>
  <c r="T141" i="1"/>
  <c r="Q142" i="1"/>
  <c r="T142" i="1"/>
  <c r="Q143" i="1"/>
  <c r="T143" i="1"/>
  <c r="Q144" i="1"/>
  <c r="T144" i="1"/>
  <c r="Q145" i="1"/>
  <c r="T145" i="1"/>
  <c r="Q146" i="1"/>
  <c r="T146" i="1"/>
  <c r="Q147" i="1"/>
  <c r="T147" i="1"/>
  <c r="I148" i="1"/>
  <c r="Q148" i="1"/>
  <c r="T148" i="1"/>
  <c r="G149" i="1"/>
  <c r="I149" i="1" s="1"/>
  <c r="Q149" i="1"/>
  <c r="T149" i="1"/>
  <c r="G150" i="1"/>
  <c r="I150" i="1" s="1"/>
  <c r="Q150" i="1"/>
  <c r="T150" i="1"/>
  <c r="Q151" i="1"/>
  <c r="T151" i="1"/>
  <c r="G152" i="1"/>
  <c r="I152" i="1"/>
  <c r="Q152" i="1"/>
  <c r="T152" i="1"/>
  <c r="G153" i="1"/>
  <c r="I153" i="1" s="1"/>
  <c r="Q153" i="1"/>
  <c r="T153" i="1"/>
  <c r="G154" i="1"/>
  <c r="I154" i="1"/>
  <c r="Q154" i="1"/>
  <c r="T154" i="1"/>
  <c r="Q155" i="1"/>
  <c r="T155" i="1"/>
  <c r="Q156" i="1"/>
  <c r="T156" i="1"/>
  <c r="Q157" i="1"/>
  <c r="T157" i="1"/>
  <c r="G158" i="1"/>
  <c r="I158" i="1" s="1"/>
  <c r="Q158" i="1"/>
  <c r="T158" i="1"/>
  <c r="Q159" i="1"/>
  <c r="T159" i="1"/>
  <c r="Q160" i="1"/>
  <c r="T160" i="1"/>
  <c r="Q161" i="1"/>
  <c r="T161" i="1"/>
  <c r="Q162" i="1"/>
  <c r="T162" i="1"/>
  <c r="Q163" i="1"/>
  <c r="T163" i="1"/>
  <c r="Q164" i="1"/>
  <c r="T164" i="1"/>
  <c r="Q165" i="1"/>
  <c r="T165" i="1"/>
  <c r="G166" i="1"/>
  <c r="I166" i="1" s="1"/>
  <c r="Q166" i="1"/>
  <c r="T166" i="1"/>
  <c r="Q167" i="1"/>
  <c r="T167" i="1"/>
  <c r="Q168" i="1"/>
  <c r="T168" i="1"/>
  <c r="Q169" i="1"/>
  <c r="T169" i="1"/>
  <c r="Q170" i="1"/>
  <c r="T170" i="1"/>
  <c r="Q171" i="1"/>
  <c r="T171" i="1"/>
  <c r="G172" i="1"/>
  <c r="I172" i="1" s="1"/>
  <c r="Q172" i="1"/>
  <c r="T172" i="1"/>
  <c r="Q173" i="1"/>
  <c r="T173" i="1"/>
  <c r="Q174" i="1"/>
  <c r="T174" i="1"/>
  <c r="Q175" i="1"/>
  <c r="T175" i="1"/>
  <c r="G176" i="1"/>
  <c r="I176" i="1"/>
  <c r="Q176" i="1"/>
  <c r="T176" i="1"/>
  <c r="P177" i="1"/>
  <c r="S177" i="1" s="1"/>
  <c r="U177" i="1" s="1"/>
  <c r="Q177" i="1"/>
  <c r="T177" i="1"/>
  <c r="G178" i="1"/>
  <c r="I178" i="1" s="1"/>
  <c r="Q178" i="1"/>
  <c r="T178" i="1"/>
  <c r="Q179" i="1"/>
  <c r="T179" i="1"/>
  <c r="G180" i="1"/>
  <c r="I180" i="1" s="1"/>
  <c r="Q180" i="1"/>
  <c r="T180" i="1"/>
  <c r="Q181" i="1"/>
  <c r="T181" i="1"/>
  <c r="G182" i="1"/>
  <c r="I182" i="1" s="1"/>
  <c r="Q182" i="1"/>
  <c r="T182" i="1"/>
  <c r="Q183" i="1"/>
  <c r="T183" i="1"/>
  <c r="G184" i="1"/>
  <c r="K184" i="1"/>
  <c r="Q184" i="1"/>
  <c r="T184" i="1"/>
  <c r="Q185" i="1"/>
  <c r="T185" i="1"/>
  <c r="G186" i="1"/>
  <c r="I186" i="1" s="1"/>
  <c r="Q186" i="1"/>
  <c r="T186" i="1"/>
  <c r="Q187" i="1"/>
  <c r="T187" i="1"/>
  <c r="G188" i="1"/>
  <c r="I188" i="1"/>
  <c r="Q188" i="1"/>
  <c r="T188" i="1"/>
  <c r="Q189" i="1"/>
  <c r="T189" i="1"/>
  <c r="G190" i="1"/>
  <c r="I190" i="1" s="1"/>
  <c r="Q190" i="1"/>
  <c r="T190" i="1"/>
  <c r="Q191" i="1"/>
  <c r="T191" i="1"/>
  <c r="Q192" i="1"/>
  <c r="T192" i="1"/>
  <c r="G193" i="1"/>
  <c r="I193" i="1" s="1"/>
  <c r="Q193" i="1"/>
  <c r="T193" i="1"/>
  <c r="G194" i="1"/>
  <c r="I194" i="1"/>
  <c r="Q194" i="1"/>
  <c r="T194" i="1"/>
  <c r="Q195" i="1"/>
  <c r="T195" i="1"/>
  <c r="Q196" i="1"/>
  <c r="T196" i="1"/>
  <c r="Q197" i="1"/>
  <c r="T197" i="1"/>
  <c r="Q198" i="1"/>
  <c r="T198" i="1"/>
  <c r="Q199" i="1"/>
  <c r="T199" i="1"/>
  <c r="G200" i="1"/>
  <c r="I200" i="1"/>
  <c r="Q200" i="1"/>
  <c r="T200" i="1"/>
  <c r="Q201" i="1"/>
  <c r="T201" i="1"/>
  <c r="G202" i="1"/>
  <c r="I202" i="1"/>
  <c r="Q202" i="1"/>
  <c r="T202" i="1"/>
  <c r="Q203" i="1"/>
  <c r="T203" i="1"/>
  <c r="I204" i="1"/>
  <c r="Q204" i="1"/>
  <c r="R204" i="1"/>
  <c r="Q205" i="1"/>
  <c r="T205" i="1"/>
  <c r="I206" i="1"/>
  <c r="Q206" i="1"/>
  <c r="R206" i="1"/>
  <c r="Q207" i="1"/>
  <c r="T207" i="1"/>
  <c r="Q208" i="1"/>
  <c r="T208" i="1"/>
  <c r="Q209" i="1"/>
  <c r="T209" i="1"/>
  <c r="Q210" i="1"/>
  <c r="T210" i="1"/>
  <c r="Q211" i="1"/>
  <c r="T211" i="1"/>
  <c r="Q212" i="1"/>
  <c r="T212" i="1"/>
  <c r="G213" i="1"/>
  <c r="I213" i="1"/>
  <c r="Q213" i="1"/>
  <c r="T213" i="1"/>
  <c r="Q214" i="1"/>
  <c r="T214" i="1"/>
  <c r="Q215" i="1"/>
  <c r="T215" i="1"/>
  <c r="I216" i="1"/>
  <c r="Q216" i="1"/>
  <c r="I217" i="1"/>
  <c r="Q217" i="1"/>
  <c r="G218" i="1"/>
  <c r="I218" i="1"/>
  <c r="Q218" i="1"/>
  <c r="T218" i="1"/>
  <c r="Q219" i="1"/>
  <c r="T219" i="1"/>
  <c r="G220" i="1"/>
  <c r="I220" i="1"/>
  <c r="Q220" i="1"/>
  <c r="T220" i="1"/>
  <c r="G221" i="1"/>
  <c r="I221" i="1" s="1"/>
  <c r="Q221" i="1"/>
  <c r="T221" i="1"/>
  <c r="Q222" i="1"/>
  <c r="T222" i="1"/>
  <c r="Q223" i="1"/>
  <c r="T223" i="1"/>
  <c r="Q224" i="1"/>
  <c r="T224" i="1"/>
  <c r="G225" i="1"/>
  <c r="I225" i="1"/>
  <c r="Q225" i="1"/>
  <c r="T225" i="1"/>
  <c r="G226" i="1"/>
  <c r="I226" i="1" s="1"/>
  <c r="Q226" i="1"/>
  <c r="T226" i="1"/>
  <c r="Q227" i="1"/>
  <c r="T227" i="1"/>
  <c r="Q228" i="1"/>
  <c r="T228" i="1"/>
  <c r="G229" i="1"/>
  <c r="I229" i="1" s="1"/>
  <c r="Q229" i="1"/>
  <c r="T229" i="1"/>
  <c r="Q230" i="1"/>
  <c r="T230" i="1"/>
  <c r="Q231" i="1"/>
  <c r="T231" i="1"/>
  <c r="I232" i="1"/>
  <c r="Q232" i="1"/>
  <c r="T232" i="1"/>
  <c r="G233" i="1"/>
  <c r="I233" i="1" s="1"/>
  <c r="Q233" i="1"/>
  <c r="T233" i="1"/>
  <c r="G234" i="1"/>
  <c r="I234" i="1" s="1"/>
  <c r="Q234" i="1"/>
  <c r="T234" i="1"/>
  <c r="Q235" i="1"/>
  <c r="T235" i="1"/>
  <c r="G236" i="1"/>
  <c r="I236" i="1" s="1"/>
  <c r="Q236" i="1"/>
  <c r="T236" i="1"/>
  <c r="Q237" i="1"/>
  <c r="T237" i="1"/>
  <c r="Q238" i="1"/>
  <c r="T238" i="1"/>
  <c r="Q239" i="1"/>
  <c r="T239" i="1"/>
  <c r="Q240" i="1"/>
  <c r="T240" i="1"/>
  <c r="G241" i="1"/>
  <c r="I241" i="1"/>
  <c r="Q241" i="1"/>
  <c r="T241" i="1"/>
  <c r="Q242" i="1"/>
  <c r="T242" i="1"/>
  <c r="Q243" i="1"/>
  <c r="T243" i="1"/>
  <c r="Q244" i="1"/>
  <c r="T244" i="1"/>
  <c r="G245" i="1"/>
  <c r="I245" i="1" s="1"/>
  <c r="Q245" i="1"/>
  <c r="T245" i="1"/>
  <c r="G246" i="1"/>
  <c r="I246" i="1" s="1"/>
  <c r="Q246" i="1"/>
  <c r="T246" i="1"/>
  <c r="Q247" i="1"/>
  <c r="T247" i="1"/>
  <c r="Q248" i="1"/>
  <c r="T248" i="1"/>
  <c r="G249" i="1"/>
  <c r="K249" i="1" s="1"/>
  <c r="Q249" i="1"/>
  <c r="T249" i="1"/>
  <c r="I250" i="1"/>
  <c r="Q250" i="1"/>
  <c r="T250" i="1"/>
  <c r="Q251" i="1"/>
  <c r="T251" i="1"/>
  <c r="Q252" i="1"/>
  <c r="T252" i="1"/>
  <c r="Q253" i="1"/>
  <c r="Q254" i="1"/>
  <c r="Q255" i="1"/>
  <c r="Q256" i="1"/>
  <c r="Q257" i="1"/>
  <c r="Q258" i="1"/>
  <c r="Q259" i="1"/>
  <c r="Q260" i="1"/>
  <c r="Q261" i="1"/>
  <c r="Q262" i="1"/>
  <c r="Q263" i="1"/>
  <c r="K264" i="1"/>
  <c r="Q264" i="1"/>
  <c r="Q265" i="1"/>
  <c r="Q266" i="1"/>
  <c r="K267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K289" i="1"/>
  <c r="Q289" i="1"/>
  <c r="Q290" i="1"/>
  <c r="Q291" i="1"/>
  <c r="Q292" i="1"/>
  <c r="Q293" i="1"/>
  <c r="K294" i="1"/>
  <c r="Q294" i="1"/>
  <c r="Q295" i="1"/>
  <c r="Q296" i="1"/>
  <c r="Q297" i="1"/>
  <c r="Q298" i="1"/>
  <c r="Q299" i="1"/>
  <c r="K300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K351" i="1"/>
  <c r="Q351" i="1"/>
  <c r="Q352" i="1"/>
  <c r="Q353" i="1"/>
  <c r="K354" i="1"/>
  <c r="Q354" i="1"/>
  <c r="K355" i="1"/>
  <c r="Q355" i="1"/>
  <c r="Q356" i="1"/>
  <c r="Q357" i="1"/>
  <c r="Q358" i="1"/>
  <c r="Q359" i="1"/>
  <c r="K360" i="1"/>
  <c r="Q360" i="1"/>
  <c r="Q361" i="1"/>
  <c r="Q362" i="1"/>
  <c r="Q363" i="1"/>
  <c r="K364" i="1"/>
  <c r="Q364" i="1"/>
  <c r="Q365" i="1"/>
  <c r="Q366" i="1"/>
  <c r="Q367" i="1"/>
  <c r="Q368" i="1"/>
  <c r="Q369" i="1"/>
  <c r="K370" i="1"/>
  <c r="Q370" i="1"/>
  <c r="Q371" i="1"/>
  <c r="Q372" i="1"/>
  <c r="Q373" i="1"/>
  <c r="Q374" i="1"/>
  <c r="K375" i="1"/>
  <c r="Q375" i="1"/>
  <c r="I376" i="1"/>
  <c r="Q376" i="1"/>
  <c r="Q377" i="1"/>
  <c r="I378" i="1"/>
  <c r="Q378" i="1"/>
  <c r="Q379" i="1"/>
  <c r="Q380" i="1"/>
  <c r="Q381" i="1"/>
  <c r="Q382" i="1"/>
  <c r="Q383" i="1"/>
  <c r="I384" i="1"/>
  <c r="Q384" i="1"/>
  <c r="Q385" i="1"/>
  <c r="Q386" i="1"/>
  <c r="Q387" i="1"/>
  <c r="Q388" i="1"/>
  <c r="Q389" i="1"/>
  <c r="Q390" i="1"/>
  <c r="Q391" i="1"/>
  <c r="K392" i="1"/>
  <c r="Q392" i="1"/>
  <c r="Q393" i="1"/>
  <c r="Q394" i="1"/>
  <c r="Q395" i="1"/>
  <c r="T395" i="1"/>
  <c r="Q396" i="1"/>
  <c r="T396" i="1"/>
  <c r="Q397" i="1"/>
  <c r="T397" i="1"/>
  <c r="Q398" i="1"/>
  <c r="T398" i="1"/>
  <c r="Q399" i="1"/>
  <c r="T399" i="1"/>
  <c r="Q400" i="1"/>
  <c r="T400" i="1"/>
  <c r="Q401" i="1"/>
  <c r="T401" i="1"/>
  <c r="Q402" i="1"/>
  <c r="T402" i="1"/>
  <c r="Q403" i="1"/>
  <c r="T403" i="1"/>
  <c r="Q404" i="1"/>
  <c r="T404" i="1"/>
  <c r="Q405" i="1"/>
  <c r="T405" i="1"/>
  <c r="K406" i="1"/>
  <c r="Q406" i="1"/>
  <c r="T406" i="1"/>
  <c r="Q407" i="1"/>
  <c r="T407" i="1"/>
  <c r="Q408" i="1"/>
  <c r="T408" i="1"/>
  <c r="G428" i="4"/>
  <c r="K428" i="4"/>
  <c r="P427" i="4"/>
  <c r="K399" i="1"/>
  <c r="G33" i="1"/>
  <c r="G24" i="1"/>
  <c r="I165" i="1"/>
  <c r="I157" i="1"/>
  <c r="I373" i="1"/>
  <c r="G293" i="1"/>
  <c r="K293" i="1"/>
  <c r="G49" i="1"/>
  <c r="G40" i="1"/>
  <c r="I40" i="1" s="1"/>
  <c r="G31" i="1"/>
  <c r="H31" i="1" s="1"/>
  <c r="P369" i="1"/>
  <c r="S369" i="1" s="1"/>
  <c r="U369" i="1" s="1"/>
  <c r="G353" i="1"/>
  <c r="K353" i="1" s="1"/>
  <c r="G381" i="1"/>
  <c r="K381" i="1" s="1"/>
  <c r="G365" i="1"/>
  <c r="K365" i="1" s="1"/>
  <c r="G333" i="1"/>
  <c r="G301" i="1"/>
  <c r="K301" i="1"/>
  <c r="G297" i="1"/>
  <c r="K297" i="1" s="1"/>
  <c r="G288" i="1"/>
  <c r="J288" i="1" s="1"/>
  <c r="G280" i="1"/>
  <c r="J280" i="1"/>
  <c r="G270" i="1"/>
  <c r="K270" i="1" s="1"/>
  <c r="G266" i="1"/>
  <c r="K266" i="1" s="1"/>
  <c r="G272" i="1"/>
  <c r="K272" i="1" s="1"/>
  <c r="G253" i="1"/>
  <c r="K253" i="1"/>
  <c r="AC100" i="4"/>
  <c r="Y7" i="1"/>
  <c r="AF145" i="4"/>
  <c r="U145" i="4"/>
  <c r="AC145" i="4"/>
  <c r="I88" i="4"/>
  <c r="AC88" i="4"/>
  <c r="AF88" i="4"/>
  <c r="I68" i="4"/>
  <c r="U59" i="4"/>
  <c r="G21" i="4"/>
  <c r="Z227" i="4"/>
  <c r="G227" i="4"/>
  <c r="Z185" i="4"/>
  <c r="G185" i="4"/>
  <c r="Z241" i="4"/>
  <c r="G241" i="4"/>
  <c r="Z244" i="4"/>
  <c r="G244" i="4"/>
  <c r="Z237" i="4"/>
  <c r="G237" i="4"/>
  <c r="S237" i="4" s="1"/>
  <c r="Z212" i="4"/>
  <c r="G212" i="4"/>
  <c r="Z207" i="4"/>
  <c r="G150" i="4"/>
  <c r="Z150" i="4"/>
  <c r="Z231" i="4"/>
  <c r="G231" i="4"/>
  <c r="Z214" i="4"/>
  <c r="G214" i="4"/>
  <c r="Z218" i="4"/>
  <c r="G203" i="4"/>
  <c r="Z203" i="4"/>
  <c r="Z245" i="4"/>
  <c r="G245" i="4"/>
  <c r="G198" i="4"/>
  <c r="Z198" i="4"/>
  <c r="Z225" i="4"/>
  <c r="G225" i="4"/>
  <c r="G220" i="4"/>
  <c r="Z220" i="4"/>
  <c r="Z243" i="4"/>
  <c r="G243" i="4"/>
  <c r="Z235" i="4"/>
  <c r="G235" i="4"/>
  <c r="G232" i="4"/>
  <c r="G210" i="4"/>
  <c r="Z189" i="4"/>
  <c r="G189" i="4"/>
  <c r="G166" i="4"/>
  <c r="G221" i="4"/>
  <c r="Z197" i="4"/>
  <c r="G197" i="4"/>
  <c r="G140" i="4"/>
  <c r="Z140" i="4"/>
  <c r="Z239" i="4"/>
  <c r="G239" i="4"/>
  <c r="G228" i="4"/>
  <c r="Z228" i="4"/>
  <c r="Z219" i="4"/>
  <c r="G219" i="4"/>
  <c r="G215" i="4"/>
  <c r="Z215" i="4"/>
  <c r="Z191" i="4"/>
  <c r="G191" i="4"/>
  <c r="Z181" i="4"/>
  <c r="G181" i="4"/>
  <c r="Z226" i="4"/>
  <c r="G213" i="4"/>
  <c r="Z213" i="4"/>
  <c r="G202" i="4"/>
  <c r="Z202" i="4"/>
  <c r="G186" i="4"/>
  <c r="Z186" i="4"/>
  <c r="G158" i="4"/>
  <c r="Z158" i="4"/>
  <c r="G132" i="4"/>
  <c r="Z132" i="4"/>
  <c r="G200" i="4"/>
  <c r="G188" i="4"/>
  <c r="Z188" i="4"/>
  <c r="Z183" i="4"/>
  <c r="G183" i="4"/>
  <c r="S183" i="4" s="1"/>
  <c r="G209" i="4"/>
  <c r="Z209" i="4"/>
  <c r="G190" i="4"/>
  <c r="Z190" i="4"/>
  <c r="Z175" i="4"/>
  <c r="G175" i="4"/>
  <c r="G180" i="4"/>
  <c r="S180" i="4" s="1"/>
  <c r="Z180" i="4"/>
  <c r="G174" i="4"/>
  <c r="Z174" i="4"/>
  <c r="Z155" i="4"/>
  <c r="G176" i="4"/>
  <c r="AC176" i="4" s="1"/>
  <c r="Z176" i="4"/>
  <c r="G171" i="4"/>
  <c r="AC171" i="4" s="1"/>
  <c r="G170" i="4"/>
  <c r="I170" i="4" s="1"/>
  <c r="G161" i="4"/>
  <c r="Z161" i="4"/>
  <c r="G182" i="4"/>
  <c r="Z182" i="4"/>
  <c r="G164" i="4"/>
  <c r="Z164" i="4"/>
  <c r="G142" i="4"/>
  <c r="Z142" i="4"/>
  <c r="G130" i="4"/>
  <c r="Z130" i="4"/>
  <c r="G381" i="4"/>
  <c r="G324" i="4"/>
  <c r="P324" i="4"/>
  <c r="G194" i="4"/>
  <c r="Z194" i="4"/>
  <c r="G167" i="4"/>
  <c r="Z167" i="4"/>
  <c r="Z159" i="4"/>
  <c r="G151" i="4"/>
  <c r="Z151" i="4"/>
  <c r="Z123" i="4"/>
  <c r="G119" i="4"/>
  <c r="Z119" i="4"/>
  <c r="G187" i="4"/>
  <c r="G178" i="4"/>
  <c r="Z178" i="4"/>
  <c r="G172" i="4"/>
  <c r="Z172" i="4"/>
  <c r="G162" i="4"/>
  <c r="AC162" i="4" s="1"/>
  <c r="Z162" i="4"/>
  <c r="G154" i="4"/>
  <c r="Z154" i="4"/>
  <c r="Z137" i="4"/>
  <c r="G192" i="4"/>
  <c r="G184" i="4"/>
  <c r="Z184" i="4"/>
  <c r="G157" i="4"/>
  <c r="Z157" i="4"/>
  <c r="G146" i="4"/>
  <c r="Z146" i="4"/>
  <c r="G143" i="4"/>
  <c r="I143" i="4" s="1"/>
  <c r="Z143" i="4"/>
  <c r="G360" i="4"/>
  <c r="P360" i="4"/>
  <c r="P357" i="4"/>
  <c r="G357" i="4"/>
  <c r="P259" i="4"/>
  <c r="G168" i="4"/>
  <c r="S168" i="4" s="1"/>
  <c r="Z168" i="4"/>
  <c r="G160" i="4"/>
  <c r="Z160" i="4"/>
  <c r="G152" i="4"/>
  <c r="Z152" i="4"/>
  <c r="P363" i="4"/>
  <c r="G363" i="4"/>
  <c r="G350" i="4"/>
  <c r="P350" i="4"/>
  <c r="P298" i="4"/>
  <c r="G298" i="4"/>
  <c r="G122" i="4"/>
  <c r="Z122" i="4"/>
  <c r="G120" i="4"/>
  <c r="Z120" i="4"/>
  <c r="P359" i="4"/>
  <c r="G359" i="4"/>
  <c r="P330" i="4"/>
  <c r="S330" i="4" s="1"/>
  <c r="G330" i="4"/>
  <c r="P297" i="4"/>
  <c r="AC297" i="4" s="1"/>
  <c r="G356" i="4"/>
  <c r="P356" i="4"/>
  <c r="S356" i="4" s="1"/>
  <c r="P267" i="4"/>
  <c r="G267" i="4"/>
  <c r="G258" i="4"/>
  <c r="Z145" i="4"/>
  <c r="Z129" i="4"/>
  <c r="Z124" i="4"/>
  <c r="P362" i="4"/>
  <c r="G362" i="4"/>
  <c r="P329" i="4"/>
  <c r="G329" i="4"/>
  <c r="G296" i="4"/>
  <c r="P296" i="4"/>
  <c r="P293" i="4"/>
  <c r="AC293" i="4" s="1"/>
  <c r="G293" i="4"/>
  <c r="K293" i="4" s="1"/>
  <c r="Z139" i="4"/>
  <c r="Z136" i="4"/>
  <c r="G118" i="4"/>
  <c r="Z118" i="4"/>
  <c r="Z102" i="4"/>
  <c r="P299" i="4"/>
  <c r="G299" i="4"/>
  <c r="G286" i="4"/>
  <c r="K286" i="4" s="1"/>
  <c r="P286" i="4"/>
  <c r="P361" i="4"/>
  <c r="G361" i="4"/>
  <c r="K361" i="4" s="1"/>
  <c r="G328" i="4"/>
  <c r="P328" i="4"/>
  <c r="P325" i="4"/>
  <c r="S325" i="4"/>
  <c r="U325" i="4" s="1"/>
  <c r="G325" i="4"/>
  <c r="P295" i="4"/>
  <c r="G295" i="4"/>
  <c r="P266" i="4"/>
  <c r="S266" i="4" s="1"/>
  <c r="G266" i="4"/>
  <c r="G107" i="4"/>
  <c r="I107" i="4" s="1"/>
  <c r="Z107" i="4"/>
  <c r="G382" i="4"/>
  <c r="K382" i="4" s="1"/>
  <c r="P382" i="4"/>
  <c r="P331" i="4"/>
  <c r="G331" i="4"/>
  <c r="G318" i="4"/>
  <c r="P318" i="4"/>
  <c r="G292" i="4"/>
  <c r="K292" i="4" s="1"/>
  <c r="P292" i="4"/>
  <c r="P355" i="4"/>
  <c r="G355" i="4"/>
  <c r="P322" i="4"/>
  <c r="G322" i="4"/>
  <c r="P291" i="4"/>
  <c r="G291" i="4"/>
  <c r="G257" i="4"/>
  <c r="S257" i="4" s="1"/>
  <c r="P257" i="4"/>
  <c r="P371" i="4"/>
  <c r="G371" i="4"/>
  <c r="P338" i="4"/>
  <c r="G338" i="4"/>
  <c r="P307" i="4"/>
  <c r="G307" i="4"/>
  <c r="K307" i="4" s="1"/>
  <c r="P274" i="4"/>
  <c r="G274" i="4"/>
  <c r="P254" i="4"/>
  <c r="G254" i="4"/>
  <c r="E380" i="2"/>
  <c r="E372" i="2"/>
  <c r="E356" i="2"/>
  <c r="Z100" i="4"/>
  <c r="P352" i="4"/>
  <c r="P346" i="4"/>
  <c r="G346" i="4"/>
  <c r="K346" i="4" s="1"/>
  <c r="P342" i="4"/>
  <c r="G321" i="4"/>
  <c r="G319" i="4"/>
  <c r="G317" i="4"/>
  <c r="K317" i="4" s="1"/>
  <c r="P315" i="4"/>
  <c r="G315" i="4"/>
  <c r="AC315" i="4" s="1"/>
  <c r="P284" i="4"/>
  <c r="P282" i="4"/>
  <c r="G282" i="4"/>
  <c r="P278" i="4"/>
  <c r="P256" i="4"/>
  <c r="G256" i="4"/>
  <c r="E373" i="2"/>
  <c r="E365" i="2"/>
  <c r="E357" i="2"/>
  <c r="P354" i="4"/>
  <c r="S354" i="4" s="1"/>
  <c r="G354" i="4"/>
  <c r="P323" i="4"/>
  <c r="G323" i="4"/>
  <c r="P290" i="4"/>
  <c r="S290" i="4"/>
  <c r="G290" i="4"/>
  <c r="E358" i="2"/>
  <c r="P378" i="4"/>
  <c r="S378" i="4" s="1"/>
  <c r="G378" i="4"/>
  <c r="P370" i="4"/>
  <c r="G370" i="4"/>
  <c r="S370" i="4" s="1"/>
  <c r="P339" i="4"/>
  <c r="G339" i="4"/>
  <c r="P306" i="4"/>
  <c r="G306" i="4"/>
  <c r="P275" i="4"/>
  <c r="S275" i="4" s="1"/>
  <c r="AF275" i="4" s="1"/>
  <c r="G275" i="4"/>
  <c r="E360" i="2"/>
  <c r="Z108" i="4"/>
  <c r="P374" i="4"/>
  <c r="G353" i="4"/>
  <c r="G351" i="4"/>
  <c r="G349" i="4"/>
  <c r="P347" i="4"/>
  <c r="S347" i="4" s="1"/>
  <c r="G347" i="4"/>
  <c r="P320" i="4"/>
  <c r="AC320" i="4" s="1"/>
  <c r="P316" i="4"/>
  <c r="P314" i="4"/>
  <c r="G314" i="4"/>
  <c r="P310" i="4"/>
  <c r="G289" i="4"/>
  <c r="G287" i="4"/>
  <c r="P283" i="4"/>
  <c r="G283" i="4"/>
  <c r="E369" i="2"/>
  <c r="E361" i="2"/>
  <c r="E269" i="2"/>
  <c r="E257" i="2"/>
  <c r="E280" i="2"/>
  <c r="E261" i="2"/>
  <c r="E240" i="2"/>
  <c r="E237" i="2"/>
  <c r="E229" i="2"/>
  <c r="E287" i="2"/>
  <c r="E271" i="2"/>
  <c r="E233" i="2"/>
  <c r="E180" i="2"/>
  <c r="E110" i="2"/>
  <c r="E108" i="2"/>
  <c r="E95" i="2"/>
  <c r="E91" i="2"/>
  <c r="E87" i="2"/>
  <c r="E104" i="2"/>
  <c r="P196" i="3"/>
  <c r="G196" i="3"/>
  <c r="K196" i="3"/>
  <c r="S190" i="3"/>
  <c r="U190" i="3"/>
  <c r="G209" i="3"/>
  <c r="J209" i="3"/>
  <c r="P209" i="3"/>
  <c r="S209" i="3"/>
  <c r="U209" i="3"/>
  <c r="E97" i="2"/>
  <c r="E93" i="2"/>
  <c r="E89" i="2"/>
  <c r="E85" i="2"/>
  <c r="S222" i="3"/>
  <c r="U222" i="3"/>
  <c r="P208" i="3"/>
  <c r="S208" i="3"/>
  <c r="U208" i="3"/>
  <c r="G208" i="3"/>
  <c r="K208" i="3"/>
  <c r="P200" i="3"/>
  <c r="S200" i="3"/>
  <c r="U200" i="3"/>
  <c r="G200" i="3"/>
  <c r="J200" i="3"/>
  <c r="P195" i="3"/>
  <c r="G195" i="3"/>
  <c r="K195" i="3"/>
  <c r="S213" i="3"/>
  <c r="U213" i="3"/>
  <c r="G225" i="3"/>
  <c r="K225" i="3"/>
  <c r="P225" i="3"/>
  <c r="S225" i="3"/>
  <c r="U225" i="3"/>
  <c r="P212" i="3"/>
  <c r="S212" i="3"/>
  <c r="U212" i="3"/>
  <c r="G212" i="3"/>
  <c r="J212" i="3"/>
  <c r="S206" i="3"/>
  <c r="U206" i="3"/>
  <c r="G193" i="3"/>
  <c r="K193" i="3"/>
  <c r="P193" i="3"/>
  <c r="P224" i="3"/>
  <c r="G224" i="3"/>
  <c r="P216" i="3"/>
  <c r="S216" i="3"/>
  <c r="U216" i="3"/>
  <c r="G216" i="3"/>
  <c r="J216" i="3"/>
  <c r="P211" i="3"/>
  <c r="S211" i="3"/>
  <c r="U211" i="3"/>
  <c r="G211" i="3"/>
  <c r="J211" i="3"/>
  <c r="P192" i="3"/>
  <c r="S192" i="3"/>
  <c r="U192" i="3"/>
  <c r="G192" i="3"/>
  <c r="K192" i="3"/>
  <c r="R82" i="3"/>
  <c r="P82" i="3"/>
  <c r="S82" i="3"/>
  <c r="G118" i="3"/>
  <c r="K118" i="3"/>
  <c r="P118" i="3"/>
  <c r="S118" i="3"/>
  <c r="U118" i="3"/>
  <c r="P215" i="3"/>
  <c r="S215" i="3"/>
  <c r="U215" i="3"/>
  <c r="G215" i="3"/>
  <c r="J215" i="3"/>
  <c r="P199" i="3"/>
  <c r="G199" i="3"/>
  <c r="K199" i="3"/>
  <c r="P223" i="3"/>
  <c r="G223" i="3"/>
  <c r="J223" i="3"/>
  <c r="P220" i="3"/>
  <c r="G220" i="3"/>
  <c r="I220" i="3"/>
  <c r="P207" i="3"/>
  <c r="S207" i="3"/>
  <c r="U207" i="3"/>
  <c r="G207" i="3"/>
  <c r="K207" i="3"/>
  <c r="P204" i="3"/>
  <c r="G204" i="3"/>
  <c r="K204" i="3"/>
  <c r="P191" i="3"/>
  <c r="G191" i="3"/>
  <c r="K191" i="3"/>
  <c r="G168" i="3"/>
  <c r="K168" i="3"/>
  <c r="P168" i="3"/>
  <c r="G152" i="3"/>
  <c r="K152" i="3"/>
  <c r="P152" i="3"/>
  <c r="G213" i="3"/>
  <c r="K213" i="3"/>
  <c r="G197" i="3"/>
  <c r="K197" i="3"/>
  <c r="G87" i="3"/>
  <c r="I87" i="3"/>
  <c r="P87" i="3"/>
  <c r="P219" i="3"/>
  <c r="S219" i="3"/>
  <c r="U219" i="3"/>
  <c r="G219" i="3"/>
  <c r="J219" i="3"/>
  <c r="P203" i="3"/>
  <c r="S203" i="3"/>
  <c r="U203" i="3"/>
  <c r="G203" i="3"/>
  <c r="K203" i="3"/>
  <c r="G226" i="3"/>
  <c r="G222" i="3"/>
  <c r="I222" i="3"/>
  <c r="G218" i="3"/>
  <c r="K218" i="3"/>
  <c r="G214" i="3"/>
  <c r="G210" i="3"/>
  <c r="G206" i="3"/>
  <c r="K206" i="3"/>
  <c r="G202" i="3"/>
  <c r="K202" i="3"/>
  <c r="G198" i="3"/>
  <c r="G194" i="3"/>
  <c r="G190" i="3"/>
  <c r="K190" i="3"/>
  <c r="P156" i="3"/>
  <c r="S156" i="3"/>
  <c r="U156" i="3"/>
  <c r="P123" i="3"/>
  <c r="S123" i="3"/>
  <c r="U123" i="3"/>
  <c r="S92" i="3"/>
  <c r="U92" i="3"/>
  <c r="P21" i="3"/>
  <c r="S21" i="3"/>
  <c r="U21" i="3"/>
  <c r="P22" i="3"/>
  <c r="S22" i="3"/>
  <c r="U22" i="3"/>
  <c r="P26" i="3"/>
  <c r="S26" i="3"/>
  <c r="U26" i="3"/>
  <c r="P30" i="3"/>
  <c r="S30" i="3"/>
  <c r="U30" i="3"/>
  <c r="P34" i="3"/>
  <c r="S34" i="3"/>
  <c r="U34" i="3"/>
  <c r="P23" i="3"/>
  <c r="S23" i="3"/>
  <c r="U23" i="3"/>
  <c r="P33" i="3"/>
  <c r="S33" i="3"/>
  <c r="U33" i="3"/>
  <c r="P39" i="3"/>
  <c r="S39" i="3"/>
  <c r="U39" i="3"/>
  <c r="P43" i="3"/>
  <c r="S43" i="3"/>
  <c r="U43" i="3"/>
  <c r="P47" i="3"/>
  <c r="S47" i="3"/>
  <c r="U47" i="3"/>
  <c r="P51" i="3"/>
  <c r="S51" i="3"/>
  <c r="U51" i="3"/>
  <c r="P55" i="3"/>
  <c r="S55" i="3"/>
  <c r="U55" i="3"/>
  <c r="P59" i="3"/>
  <c r="S59" i="3"/>
  <c r="U59" i="3"/>
  <c r="P63" i="3"/>
  <c r="S63" i="3"/>
  <c r="U63" i="3"/>
  <c r="P67" i="3"/>
  <c r="S67" i="3"/>
  <c r="U67" i="3"/>
  <c r="P74" i="3"/>
  <c r="S74" i="3"/>
  <c r="U74" i="3"/>
  <c r="P78" i="3"/>
  <c r="S78" i="3"/>
  <c r="U78" i="3"/>
  <c r="P83" i="3"/>
  <c r="S83" i="3"/>
  <c r="U83" i="3"/>
  <c r="P35" i="3"/>
  <c r="S35" i="3"/>
  <c r="U35" i="3"/>
  <c r="P25" i="3"/>
  <c r="S25" i="3"/>
  <c r="U25" i="3"/>
  <c r="P32" i="3"/>
  <c r="S32" i="3"/>
  <c r="U32" i="3"/>
  <c r="P38" i="3"/>
  <c r="S38" i="3"/>
  <c r="U38" i="3"/>
  <c r="P42" i="3"/>
  <c r="S42" i="3"/>
  <c r="U42" i="3"/>
  <c r="P27" i="3"/>
  <c r="S27" i="3"/>
  <c r="U27" i="3"/>
  <c r="P85" i="3"/>
  <c r="S85" i="3"/>
  <c r="U85" i="3"/>
  <c r="P89" i="3"/>
  <c r="S89" i="3"/>
  <c r="U89" i="3"/>
  <c r="P93" i="3"/>
  <c r="S93" i="3"/>
  <c r="U93" i="3"/>
  <c r="P24" i="3"/>
  <c r="S24" i="3"/>
  <c r="U24" i="3"/>
  <c r="P29" i="3"/>
  <c r="S29" i="3"/>
  <c r="U29" i="3"/>
  <c r="P52" i="3"/>
  <c r="S52" i="3"/>
  <c r="U52" i="3"/>
  <c r="P56" i="3"/>
  <c r="S56" i="3"/>
  <c r="U56" i="3"/>
  <c r="P60" i="3"/>
  <c r="S60" i="3"/>
  <c r="U60" i="3"/>
  <c r="P64" i="3"/>
  <c r="S64" i="3"/>
  <c r="U64" i="3"/>
  <c r="P68" i="3"/>
  <c r="S68" i="3"/>
  <c r="U68" i="3"/>
  <c r="P73" i="3"/>
  <c r="S73" i="3"/>
  <c r="U73" i="3"/>
  <c r="P80" i="3"/>
  <c r="S80" i="3"/>
  <c r="U80" i="3"/>
  <c r="P86" i="3"/>
  <c r="S86" i="3"/>
  <c r="U86" i="3"/>
  <c r="P91" i="3"/>
  <c r="S91" i="3"/>
  <c r="U91" i="3"/>
  <c r="P97" i="3"/>
  <c r="S97" i="3"/>
  <c r="U97" i="3"/>
  <c r="P101" i="3"/>
  <c r="S101" i="3"/>
  <c r="U101" i="3"/>
  <c r="P105" i="3"/>
  <c r="S105" i="3"/>
  <c r="U105" i="3"/>
  <c r="P109" i="3"/>
  <c r="S109" i="3"/>
  <c r="U109" i="3"/>
  <c r="P113" i="3"/>
  <c r="S113" i="3"/>
  <c r="U113" i="3"/>
  <c r="P117" i="3"/>
  <c r="S117" i="3"/>
  <c r="U117" i="3"/>
  <c r="P122" i="3"/>
  <c r="S122" i="3"/>
  <c r="U122" i="3"/>
  <c r="P127" i="3"/>
  <c r="S127" i="3"/>
  <c r="U127" i="3"/>
  <c r="P131" i="3"/>
  <c r="S131" i="3"/>
  <c r="U131" i="3"/>
  <c r="P135" i="3"/>
  <c r="S135" i="3"/>
  <c r="U135" i="3"/>
  <c r="P139" i="3"/>
  <c r="S139" i="3"/>
  <c r="U139" i="3"/>
  <c r="P143" i="3"/>
  <c r="S143" i="3"/>
  <c r="U143" i="3"/>
  <c r="P147" i="3"/>
  <c r="S147" i="3"/>
  <c r="U147" i="3"/>
  <c r="P151" i="3"/>
  <c r="S151" i="3"/>
  <c r="U151" i="3"/>
  <c r="P155" i="3"/>
  <c r="S155" i="3"/>
  <c r="U155" i="3"/>
  <c r="P159" i="3"/>
  <c r="S159" i="3"/>
  <c r="U159" i="3"/>
  <c r="P163" i="3"/>
  <c r="S163" i="3"/>
  <c r="U163" i="3"/>
  <c r="P167" i="3"/>
  <c r="S167" i="3"/>
  <c r="U167" i="3"/>
  <c r="P171" i="3"/>
  <c r="S171" i="3"/>
  <c r="U171" i="3"/>
  <c r="P175" i="3"/>
  <c r="S175" i="3"/>
  <c r="U175" i="3"/>
  <c r="P179" i="3"/>
  <c r="S179" i="3"/>
  <c r="U179" i="3"/>
  <c r="P183" i="3"/>
  <c r="S183" i="3"/>
  <c r="U183" i="3"/>
  <c r="P187" i="3"/>
  <c r="S187" i="3"/>
  <c r="U187" i="3"/>
  <c r="P36" i="3"/>
  <c r="S36" i="3"/>
  <c r="U36" i="3"/>
  <c r="P48" i="3"/>
  <c r="S48" i="3"/>
  <c r="U48" i="3"/>
  <c r="P50" i="3"/>
  <c r="S50" i="3"/>
  <c r="U50" i="3"/>
  <c r="P54" i="3"/>
  <c r="S54" i="3"/>
  <c r="U54" i="3"/>
  <c r="P58" i="3"/>
  <c r="S58" i="3"/>
  <c r="U58" i="3"/>
  <c r="P62" i="3"/>
  <c r="S62" i="3"/>
  <c r="U62" i="3"/>
  <c r="P66" i="3"/>
  <c r="S66" i="3"/>
  <c r="U66" i="3"/>
  <c r="P75" i="3"/>
  <c r="S75" i="3"/>
  <c r="U75" i="3"/>
  <c r="P41" i="3"/>
  <c r="S41" i="3"/>
  <c r="U41" i="3"/>
  <c r="P70" i="3"/>
  <c r="S70" i="3"/>
  <c r="U70" i="3"/>
  <c r="P88" i="3"/>
  <c r="S88" i="3"/>
  <c r="U88" i="3"/>
  <c r="P96" i="3"/>
  <c r="S96" i="3"/>
  <c r="U96" i="3"/>
  <c r="P100" i="3"/>
  <c r="S100" i="3"/>
  <c r="U100" i="3"/>
  <c r="P104" i="3"/>
  <c r="S104" i="3"/>
  <c r="U104" i="3"/>
  <c r="P108" i="3"/>
  <c r="S108" i="3"/>
  <c r="U108" i="3"/>
  <c r="P112" i="3"/>
  <c r="S112" i="3"/>
  <c r="U112" i="3"/>
  <c r="P116" i="3"/>
  <c r="S116" i="3"/>
  <c r="U116" i="3"/>
  <c r="P120" i="3"/>
  <c r="S120" i="3"/>
  <c r="U120" i="3"/>
  <c r="P126" i="3"/>
  <c r="S126" i="3"/>
  <c r="U126" i="3"/>
  <c r="P130" i="3"/>
  <c r="S130" i="3"/>
  <c r="U130" i="3"/>
  <c r="P134" i="3"/>
  <c r="S134" i="3"/>
  <c r="U134" i="3"/>
  <c r="P138" i="3"/>
  <c r="S138" i="3"/>
  <c r="U138" i="3"/>
  <c r="P142" i="3"/>
  <c r="S142" i="3"/>
  <c r="U142" i="3"/>
  <c r="P146" i="3"/>
  <c r="S146" i="3"/>
  <c r="U146" i="3"/>
  <c r="P150" i="3"/>
  <c r="S150" i="3"/>
  <c r="U150" i="3"/>
  <c r="P154" i="3"/>
  <c r="S154" i="3"/>
  <c r="U154" i="3"/>
  <c r="P158" i="3"/>
  <c r="S158" i="3"/>
  <c r="U158" i="3"/>
  <c r="P162" i="3"/>
  <c r="S162" i="3"/>
  <c r="U162" i="3"/>
  <c r="P166" i="3"/>
  <c r="S166" i="3"/>
  <c r="U166" i="3"/>
  <c r="P170" i="3"/>
  <c r="S170" i="3"/>
  <c r="U170" i="3"/>
  <c r="P174" i="3"/>
  <c r="S174" i="3"/>
  <c r="U174" i="3"/>
  <c r="P178" i="3"/>
  <c r="S178" i="3"/>
  <c r="U178" i="3"/>
  <c r="P182" i="3"/>
  <c r="S182" i="3"/>
  <c r="U182" i="3"/>
  <c r="P44" i="3"/>
  <c r="S44" i="3"/>
  <c r="U44" i="3"/>
  <c r="P46" i="3"/>
  <c r="S46" i="3"/>
  <c r="U46" i="3"/>
  <c r="P72" i="3"/>
  <c r="S72" i="3"/>
  <c r="U72" i="3"/>
  <c r="P77" i="3"/>
  <c r="S77" i="3"/>
  <c r="U77" i="3"/>
  <c r="P90" i="3"/>
  <c r="S90" i="3"/>
  <c r="U90" i="3"/>
  <c r="P49" i="3"/>
  <c r="S49" i="3"/>
  <c r="U49" i="3"/>
  <c r="P53" i="3"/>
  <c r="S53" i="3"/>
  <c r="U53" i="3"/>
  <c r="P57" i="3"/>
  <c r="S57" i="3"/>
  <c r="U57" i="3"/>
  <c r="P61" i="3"/>
  <c r="S61" i="3"/>
  <c r="U61" i="3"/>
  <c r="P65" i="3"/>
  <c r="S65" i="3"/>
  <c r="U65" i="3"/>
  <c r="P69" i="3"/>
  <c r="S69" i="3"/>
  <c r="U69" i="3"/>
  <c r="P79" i="3"/>
  <c r="S79" i="3"/>
  <c r="U79" i="3"/>
  <c r="P95" i="3"/>
  <c r="S95" i="3"/>
  <c r="U95" i="3"/>
  <c r="P99" i="3"/>
  <c r="S99" i="3"/>
  <c r="U99" i="3"/>
  <c r="P103" i="3"/>
  <c r="S103" i="3"/>
  <c r="U103" i="3"/>
  <c r="P107" i="3"/>
  <c r="S107" i="3"/>
  <c r="U107" i="3"/>
  <c r="P111" i="3"/>
  <c r="S111" i="3"/>
  <c r="U111" i="3"/>
  <c r="P115" i="3"/>
  <c r="S115" i="3"/>
  <c r="U115" i="3"/>
  <c r="P119" i="3"/>
  <c r="S119" i="3"/>
  <c r="U119" i="3"/>
  <c r="P125" i="3"/>
  <c r="S125" i="3"/>
  <c r="U125" i="3"/>
  <c r="P129" i="3"/>
  <c r="S129" i="3"/>
  <c r="U129" i="3"/>
  <c r="P133" i="3"/>
  <c r="S133" i="3"/>
  <c r="U133" i="3"/>
  <c r="P137" i="3"/>
  <c r="S137" i="3"/>
  <c r="U137" i="3"/>
  <c r="P141" i="3"/>
  <c r="S141" i="3"/>
  <c r="U141" i="3"/>
  <c r="P145" i="3"/>
  <c r="S145" i="3"/>
  <c r="U145" i="3"/>
  <c r="P149" i="3"/>
  <c r="S149" i="3"/>
  <c r="U149" i="3"/>
  <c r="P153" i="3"/>
  <c r="S153" i="3"/>
  <c r="U153" i="3"/>
  <c r="P157" i="3"/>
  <c r="S157" i="3"/>
  <c r="U157" i="3"/>
  <c r="P161" i="3"/>
  <c r="S161" i="3"/>
  <c r="U161" i="3"/>
  <c r="P165" i="3"/>
  <c r="S165" i="3"/>
  <c r="U165" i="3"/>
  <c r="P169" i="3"/>
  <c r="S169" i="3"/>
  <c r="U169" i="3"/>
  <c r="P173" i="3"/>
  <c r="S173" i="3"/>
  <c r="U173" i="3"/>
  <c r="P177" i="3"/>
  <c r="S177" i="3"/>
  <c r="U177" i="3"/>
  <c r="P181" i="3"/>
  <c r="S181" i="3"/>
  <c r="U181" i="3"/>
  <c r="P185" i="3"/>
  <c r="S185" i="3"/>
  <c r="U185" i="3"/>
  <c r="P31" i="3"/>
  <c r="S31" i="3"/>
  <c r="U31" i="3"/>
  <c r="P40" i="3"/>
  <c r="S40" i="3"/>
  <c r="U40" i="3"/>
  <c r="P84" i="3"/>
  <c r="S84" i="3"/>
  <c r="U84" i="3"/>
  <c r="P94" i="3"/>
  <c r="S94" i="3"/>
  <c r="U94" i="3"/>
  <c r="Z426" i="4"/>
  <c r="G426" i="4"/>
  <c r="K426" i="4" s="1"/>
  <c r="Z414" i="4"/>
  <c r="G414" i="4"/>
  <c r="K414" i="4" s="1"/>
  <c r="G188" i="3"/>
  <c r="K188" i="3"/>
  <c r="G176" i="3"/>
  <c r="K176" i="3"/>
  <c r="P128" i="3"/>
  <c r="S128" i="3"/>
  <c r="U128" i="3"/>
  <c r="P164" i="3"/>
  <c r="S164" i="3"/>
  <c r="U164" i="3"/>
  <c r="P140" i="3"/>
  <c r="S140" i="3"/>
  <c r="U140" i="3"/>
  <c r="P106" i="3"/>
  <c r="S106" i="3"/>
  <c r="U106" i="3"/>
  <c r="G397" i="4"/>
  <c r="K397" i="4" s="1"/>
  <c r="Z397" i="4"/>
  <c r="P423" i="4"/>
  <c r="P425" i="4"/>
  <c r="AC425" i="4" s="1"/>
  <c r="P421" i="4"/>
  <c r="P411" i="4"/>
  <c r="P416" i="4"/>
  <c r="P426" i="4"/>
  <c r="P419" i="4"/>
  <c r="P420" i="4"/>
  <c r="P415" i="4"/>
  <c r="P418" i="4"/>
  <c r="P397" i="4"/>
  <c r="P414" i="4"/>
  <c r="G411" i="4"/>
  <c r="K411" i="4" s="1"/>
  <c r="Z411" i="4"/>
  <c r="K425" i="4"/>
  <c r="K416" i="4"/>
  <c r="Z419" i="4"/>
  <c r="G419" i="4"/>
  <c r="K419" i="4" s="1"/>
  <c r="AB18" i="4"/>
  <c r="AU427" i="4" s="1"/>
  <c r="AU425" i="4"/>
  <c r="G417" i="4"/>
  <c r="Z417" i="4"/>
  <c r="AB11" i="4"/>
  <c r="S87" i="3"/>
  <c r="U87" i="3"/>
  <c r="S188" i="3"/>
  <c r="U188" i="3"/>
  <c r="S220" i="3"/>
  <c r="U220" i="3"/>
  <c r="S218" i="3"/>
  <c r="U218" i="3"/>
  <c r="S316" i="4"/>
  <c r="AC316" i="4"/>
  <c r="K349" i="4"/>
  <c r="K291" i="4"/>
  <c r="K356" i="4"/>
  <c r="AC356" i="4"/>
  <c r="K330" i="4"/>
  <c r="I154" i="4"/>
  <c r="I187" i="4"/>
  <c r="AC194" i="4"/>
  <c r="I188" i="4"/>
  <c r="I219" i="4"/>
  <c r="I231" i="4"/>
  <c r="I237" i="4"/>
  <c r="AC237" i="4"/>
  <c r="K194" i="3"/>
  <c r="S194" i="3"/>
  <c r="U194" i="3"/>
  <c r="L226" i="3"/>
  <c r="S226" i="3"/>
  <c r="U226" i="3"/>
  <c r="S197" i="3"/>
  <c r="U197" i="3"/>
  <c r="S320" i="4"/>
  <c r="U320" i="4" s="1"/>
  <c r="K351" i="4"/>
  <c r="AC306" i="4"/>
  <c r="K306" i="4"/>
  <c r="K254" i="4"/>
  <c r="I152" i="4"/>
  <c r="I182" i="4"/>
  <c r="I181" i="4"/>
  <c r="J140" i="4"/>
  <c r="I243" i="4"/>
  <c r="AC243" i="4"/>
  <c r="K198" i="3"/>
  <c r="S198" i="3"/>
  <c r="U198" i="3"/>
  <c r="S191" i="3"/>
  <c r="U191" i="3"/>
  <c r="S223" i="3"/>
  <c r="U223" i="3"/>
  <c r="K224" i="3"/>
  <c r="K289" i="4"/>
  <c r="K353" i="4"/>
  <c r="S306" i="4"/>
  <c r="K315" i="4"/>
  <c r="AC346" i="4"/>
  <c r="K355" i="4"/>
  <c r="AC382" i="4"/>
  <c r="K299" i="4"/>
  <c r="AC299" i="4"/>
  <c r="I120" i="4"/>
  <c r="K350" i="4"/>
  <c r="AC350" i="4"/>
  <c r="K357" i="4"/>
  <c r="AC357" i="4"/>
  <c r="S162" i="4"/>
  <c r="I161" i="4"/>
  <c r="AC161" i="4"/>
  <c r="S174" i="4"/>
  <c r="AC174" i="4"/>
  <c r="I174" i="4"/>
  <c r="I190" i="4"/>
  <c r="I200" i="4"/>
  <c r="I221" i="4"/>
  <c r="I244" i="4"/>
  <c r="S176" i="3"/>
  <c r="U176" i="3"/>
  <c r="S224" i="3"/>
  <c r="U224" i="3"/>
  <c r="S195" i="3"/>
  <c r="U195" i="3"/>
  <c r="S196" i="3"/>
  <c r="U196" i="3"/>
  <c r="AC370" i="4"/>
  <c r="K370" i="4"/>
  <c r="S315" i="4"/>
  <c r="S346" i="4"/>
  <c r="S355" i="4"/>
  <c r="S299" i="4"/>
  <c r="S357" i="4"/>
  <c r="I119" i="4"/>
  <c r="I158" i="4"/>
  <c r="I49" i="1"/>
  <c r="AU414" i="4"/>
  <c r="AU416" i="4"/>
  <c r="AU418" i="4"/>
  <c r="AU417" i="4"/>
  <c r="AU426" i="4"/>
  <c r="AU411" i="4"/>
  <c r="AU421" i="4"/>
  <c r="BL2" i="4"/>
  <c r="BL3" i="4"/>
  <c r="BL4" i="4"/>
  <c r="BL5" i="4"/>
  <c r="BL6" i="4"/>
  <c r="BL7" i="4"/>
  <c r="AU104" i="4"/>
  <c r="AU106" i="4"/>
  <c r="AU108" i="4"/>
  <c r="AU112" i="4"/>
  <c r="AU114" i="4"/>
  <c r="AU109" i="4"/>
  <c r="AU113" i="4"/>
  <c r="AT113" i="4" s="1"/>
  <c r="BL10" i="4"/>
  <c r="AU111" i="4"/>
  <c r="AU101" i="4"/>
  <c r="AU107" i="4"/>
  <c r="BL9" i="4"/>
  <c r="AU103" i="4"/>
  <c r="AU115" i="4"/>
  <c r="AU119" i="4"/>
  <c r="AT119" i="4" s="1"/>
  <c r="AS119" i="4" s="1"/>
  <c r="AR119" i="4" s="1"/>
  <c r="AQ119" i="4" s="1"/>
  <c r="AP119" i="4" s="1"/>
  <c r="AO119" i="4" s="1"/>
  <c r="AN119" i="4" s="1"/>
  <c r="AM119" i="4" s="1"/>
  <c r="AL119" i="4" s="1"/>
  <c r="AU134" i="4"/>
  <c r="AU137" i="4"/>
  <c r="AU123" i="4"/>
  <c r="AU140" i="4"/>
  <c r="AU143" i="4"/>
  <c r="AU169" i="4"/>
  <c r="AU171" i="4"/>
  <c r="AU173" i="4"/>
  <c r="AT173" i="4" s="1"/>
  <c r="AS173" i="4" s="1"/>
  <c r="AR173" i="4" s="1"/>
  <c r="AU175" i="4"/>
  <c r="AU126" i="4"/>
  <c r="AU130" i="4"/>
  <c r="AU133" i="4"/>
  <c r="AU146" i="4"/>
  <c r="AU149" i="4"/>
  <c r="AU150" i="4"/>
  <c r="AU151" i="4"/>
  <c r="AT151" i="4" s="1"/>
  <c r="AS151" i="4" s="1"/>
  <c r="AR151" i="4" s="1"/>
  <c r="AQ151" i="4" s="1"/>
  <c r="AP151" i="4" s="1"/>
  <c r="AO151" i="4" s="1"/>
  <c r="AN151" i="4" s="1"/>
  <c r="AM151" i="4" s="1"/>
  <c r="AL151" i="4" s="1"/>
  <c r="AU152" i="4"/>
  <c r="AU153" i="4"/>
  <c r="AU154" i="4"/>
  <c r="AU156" i="4"/>
  <c r="AU157" i="4"/>
  <c r="AU158" i="4"/>
  <c r="AU159" i="4"/>
  <c r="AU160" i="4"/>
  <c r="AU161" i="4"/>
  <c r="AU162" i="4"/>
  <c r="AU164" i="4"/>
  <c r="AU166" i="4"/>
  <c r="AU167" i="4"/>
  <c r="AU136" i="4"/>
  <c r="AU139" i="4"/>
  <c r="BL8" i="4"/>
  <c r="AU124" i="4"/>
  <c r="AU129" i="4"/>
  <c r="AU142" i="4"/>
  <c r="AU145" i="4"/>
  <c r="AU127" i="4"/>
  <c r="AU132" i="4"/>
  <c r="AU135" i="4"/>
  <c r="AU168" i="4"/>
  <c r="AU170" i="4"/>
  <c r="AU172" i="4"/>
  <c r="AU174" i="4"/>
  <c r="AU141" i="4"/>
  <c r="AU144" i="4"/>
  <c r="AU180" i="4"/>
  <c r="AU190" i="4"/>
  <c r="AU193" i="4"/>
  <c r="AT193" i="4" s="1"/>
  <c r="AS193" i="4" s="1"/>
  <c r="AR193" i="4" s="1"/>
  <c r="AQ193" i="4" s="1"/>
  <c r="AP193" i="4" s="1"/>
  <c r="AO193" i="4" s="1"/>
  <c r="AN193" i="4" s="1"/>
  <c r="AM193" i="4" s="1"/>
  <c r="AL193" i="4" s="1"/>
  <c r="AK193" i="4" s="1"/>
  <c r="AU198" i="4"/>
  <c r="AU202" i="4"/>
  <c r="AU183" i="4"/>
  <c r="AU210" i="4"/>
  <c r="AT210" i="4" s="1"/>
  <c r="AS210" i="4" s="1"/>
  <c r="AR210" i="4" s="1"/>
  <c r="AQ210" i="4" s="1"/>
  <c r="AP210" i="4" s="1"/>
  <c r="AU212" i="4"/>
  <c r="AU214" i="4"/>
  <c r="AU219" i="4"/>
  <c r="AU221" i="4"/>
  <c r="AU223" i="4"/>
  <c r="AU225" i="4"/>
  <c r="AU227" i="4"/>
  <c r="AU131" i="4"/>
  <c r="AT131" i="4" s="1"/>
  <c r="AS131" i="4" s="1"/>
  <c r="AR131" i="4" s="1"/>
  <c r="AQ131" i="4" s="1"/>
  <c r="AU177" i="4"/>
  <c r="AU184" i="4"/>
  <c r="AT184" i="4" s="1"/>
  <c r="AS184" i="4" s="1"/>
  <c r="AR184" i="4" s="1"/>
  <c r="AQ184" i="4" s="1"/>
  <c r="AP184" i="4" s="1"/>
  <c r="AO184" i="4" s="1"/>
  <c r="AN184" i="4" s="1"/>
  <c r="AM184" i="4" s="1"/>
  <c r="AL184" i="4" s="1"/>
  <c r="AU192" i="4"/>
  <c r="AU195" i="4"/>
  <c r="AU217" i="4"/>
  <c r="AU121" i="4"/>
  <c r="AU178" i="4"/>
  <c r="AU187" i="4"/>
  <c r="AU199" i="4"/>
  <c r="AU203" i="4"/>
  <c r="AU204" i="4"/>
  <c r="AU181" i="4"/>
  <c r="AU189" i="4"/>
  <c r="AU194" i="4"/>
  <c r="AU197" i="4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U125" i="4"/>
  <c r="AU182" i="4"/>
  <c r="AU205" i="4"/>
  <c r="AU209" i="4"/>
  <c r="AU213" i="4"/>
  <c r="AU215" i="4"/>
  <c r="AU218" i="4"/>
  <c r="AU220" i="4"/>
  <c r="AT220" i="4" s="1"/>
  <c r="AS220" i="4" s="1"/>
  <c r="AR220" i="4" s="1"/>
  <c r="AQ220" i="4" s="1"/>
  <c r="AU224" i="4"/>
  <c r="AU228" i="4"/>
  <c r="AU230" i="4"/>
  <c r="AU234" i="4"/>
  <c r="AU236" i="4"/>
  <c r="AU122" i="4"/>
  <c r="AU147" i="4"/>
  <c r="AU186" i="4"/>
  <c r="AU201" i="4"/>
  <c r="AU185" i="4"/>
  <c r="AU207" i="4"/>
  <c r="AU231" i="4"/>
  <c r="AU248" i="4"/>
  <c r="AU250" i="4"/>
  <c r="AU252" i="4"/>
  <c r="AU105" i="4"/>
  <c r="AU241" i="4"/>
  <c r="AU244" i="4"/>
  <c r="AU247" i="4"/>
  <c r="AU253" i="4"/>
  <c r="AU254" i="4"/>
  <c r="AU255" i="4"/>
  <c r="AU256" i="4"/>
  <c r="AU257" i="4"/>
  <c r="AU259" i="4"/>
  <c r="AU260" i="4"/>
  <c r="AU188" i="4"/>
  <c r="AU238" i="4"/>
  <c r="AT238" i="4" s="1"/>
  <c r="AS238" i="4" s="1"/>
  <c r="AR238" i="4" s="1"/>
  <c r="AQ238" i="4" s="1"/>
  <c r="AP238" i="4" s="1"/>
  <c r="AO238" i="4" s="1"/>
  <c r="AN238" i="4" s="1"/>
  <c r="AM238" i="4" s="1"/>
  <c r="AL238" i="4" s="1"/>
  <c r="AU120" i="4"/>
  <c r="AT120" i="4" s="1"/>
  <c r="AS120" i="4" s="1"/>
  <c r="AR120" i="4" s="1"/>
  <c r="AQ120" i="4" s="1"/>
  <c r="AP120" i="4" s="1"/>
  <c r="AO120" i="4" s="1"/>
  <c r="AN120" i="4" s="1"/>
  <c r="AM120" i="4" s="1"/>
  <c r="AL120" i="4" s="1"/>
  <c r="AU176" i="4"/>
  <c r="AU229" i="4"/>
  <c r="AU245" i="4"/>
  <c r="AU261" i="4"/>
  <c r="AU262" i="4"/>
  <c r="AU263" i="4"/>
  <c r="AU264" i="4"/>
  <c r="AT264" i="4" s="1"/>
  <c r="AS264" i="4" s="1"/>
  <c r="AR264" i="4" s="1"/>
  <c r="AQ264" i="4" s="1"/>
  <c r="AP264" i="4" s="1"/>
  <c r="AO264" i="4" s="1"/>
  <c r="AN264" i="4" s="1"/>
  <c r="AM264" i="4" s="1"/>
  <c r="AL264" i="4" s="1"/>
  <c r="AU265" i="4"/>
  <c r="AU266" i="4"/>
  <c r="AU267" i="4"/>
  <c r="AU268" i="4"/>
  <c r="AU270" i="4"/>
  <c r="AU117" i="4"/>
  <c r="AU191" i="4"/>
  <c r="AU239" i="4"/>
  <c r="AU242" i="4"/>
  <c r="AU206" i="4"/>
  <c r="AU233" i="4"/>
  <c r="AU277" i="4"/>
  <c r="AU293" i="4"/>
  <c r="AU278" i="4"/>
  <c r="AU286" i="4"/>
  <c r="AU294" i="4"/>
  <c r="AU315" i="4"/>
  <c r="AU319" i="4"/>
  <c r="AU323" i="4"/>
  <c r="AU327" i="4"/>
  <c r="AU243" i="4"/>
  <c r="AU279" i="4"/>
  <c r="AU287" i="4"/>
  <c r="AU295" i="4"/>
  <c r="AU300" i="4"/>
  <c r="AT300" i="4" s="1"/>
  <c r="AS300" i="4" s="1"/>
  <c r="AR300" i="4" s="1"/>
  <c r="AQ300" i="4" s="1"/>
  <c r="AP300" i="4" s="1"/>
  <c r="AO300" i="4" s="1"/>
  <c r="AN300" i="4" s="1"/>
  <c r="AM300" i="4" s="1"/>
  <c r="AL300" i="4" s="1"/>
  <c r="AK300" i="4" s="1"/>
  <c r="AU304" i="4"/>
  <c r="AU306" i="4"/>
  <c r="AU308" i="4"/>
  <c r="AU310" i="4"/>
  <c r="AU312" i="4"/>
  <c r="AU272" i="4"/>
  <c r="AT272" i="4" s="1"/>
  <c r="AU280" i="4"/>
  <c r="AU288" i="4"/>
  <c r="AU296" i="4"/>
  <c r="AU314" i="4"/>
  <c r="AU318" i="4"/>
  <c r="AU322" i="4"/>
  <c r="AU326" i="4"/>
  <c r="AU271" i="4"/>
  <c r="AU273" i="4"/>
  <c r="AU281" i="4"/>
  <c r="AU289" i="4"/>
  <c r="AU297" i="4"/>
  <c r="AU330" i="4"/>
  <c r="AU331" i="4"/>
  <c r="AU332" i="4"/>
  <c r="AU333" i="4"/>
  <c r="AU334" i="4"/>
  <c r="AU335" i="4"/>
  <c r="AT335" i="4" s="1"/>
  <c r="AU336" i="4"/>
  <c r="AU337" i="4"/>
  <c r="AU338" i="4"/>
  <c r="AU339" i="4"/>
  <c r="AU340" i="4"/>
  <c r="AU341" i="4"/>
  <c r="AT341" i="4" s="1"/>
  <c r="AS341" i="4" s="1"/>
  <c r="AR341" i="4" s="1"/>
  <c r="AQ341" i="4" s="1"/>
  <c r="AP341" i="4" s="1"/>
  <c r="AO341" i="4" s="1"/>
  <c r="AN341" i="4" s="1"/>
  <c r="AM341" i="4" s="1"/>
  <c r="AL341" i="4" s="1"/>
  <c r="AU342" i="4"/>
  <c r="AU343" i="4"/>
  <c r="AU235" i="4"/>
  <c r="AU240" i="4"/>
  <c r="AU274" i="4"/>
  <c r="AU282" i="4"/>
  <c r="AU290" i="4"/>
  <c r="AU298" i="4"/>
  <c r="AU317" i="4"/>
  <c r="AT317" i="4" s="1"/>
  <c r="AS317" i="4" s="1"/>
  <c r="AR317" i="4" s="1"/>
  <c r="AU321" i="4"/>
  <c r="AU325" i="4"/>
  <c r="AU329" i="4"/>
  <c r="AU249" i="4"/>
  <c r="AU276" i="4"/>
  <c r="AU284" i="4"/>
  <c r="AU292" i="4"/>
  <c r="AU316" i="4"/>
  <c r="AT316" i="4" s="1"/>
  <c r="AS316" i="4" s="1"/>
  <c r="AR316" i="4" s="1"/>
  <c r="AQ316" i="4" s="1"/>
  <c r="AU320" i="4"/>
  <c r="AU324" i="4"/>
  <c r="AU328" i="4"/>
  <c r="AU301" i="4"/>
  <c r="BL19" i="4"/>
  <c r="BL20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BL22" i="4"/>
  <c r="AU23" i="4"/>
  <c r="BL24" i="4"/>
  <c r="AU25" i="4"/>
  <c r="BL26" i="4"/>
  <c r="AU311" i="4"/>
  <c r="AU406" i="4"/>
  <c r="BL16" i="4"/>
  <c r="AU237" i="4"/>
  <c r="AU305" i="4"/>
  <c r="AU408" i="4"/>
  <c r="AT408" i="4" s="1"/>
  <c r="AS408" i="4" s="1"/>
  <c r="AR408" i="4" s="1"/>
  <c r="AQ408" i="4" s="1"/>
  <c r="AP408" i="4" s="1"/>
  <c r="AU275" i="4"/>
  <c r="AU283" i="4"/>
  <c r="AU291" i="4"/>
  <c r="AU299" i="4"/>
  <c r="AU347" i="4"/>
  <c r="AU349" i="4"/>
  <c r="AU351" i="4"/>
  <c r="AU353" i="4"/>
  <c r="AU355" i="4"/>
  <c r="AU357" i="4"/>
  <c r="AU359" i="4"/>
  <c r="AU361" i="4"/>
  <c r="AU399" i="4"/>
  <c r="AU409" i="4"/>
  <c r="AU309" i="4"/>
  <c r="AU345" i="4"/>
  <c r="AU401" i="4"/>
  <c r="AT401" i="4" s="1"/>
  <c r="AS401" i="4" s="1"/>
  <c r="AR401" i="4" s="1"/>
  <c r="AQ401" i="4" s="1"/>
  <c r="AP401" i="4" s="1"/>
  <c r="AO401" i="4" s="1"/>
  <c r="AN401" i="4" s="1"/>
  <c r="AM401" i="4" s="1"/>
  <c r="AL401" i="4" s="1"/>
  <c r="AU413" i="4"/>
  <c r="BL17" i="4"/>
  <c r="BL21" i="4"/>
  <c r="AU22" i="4"/>
  <c r="BL23" i="4"/>
  <c r="BL25" i="4"/>
  <c r="BK25" i="4" s="1"/>
  <c r="BJ25" i="4" s="1"/>
  <c r="AU26" i="4"/>
  <c r="AT26" i="4" s="1"/>
  <c r="AS26" i="4" s="1"/>
  <c r="AR26" i="4" s="1"/>
  <c r="AQ26" i="4" s="1"/>
  <c r="AP26" i="4" s="1"/>
  <c r="AO26" i="4" s="1"/>
  <c r="AN26" i="4" s="1"/>
  <c r="AM26" i="4" s="1"/>
  <c r="AL26" i="4" s="1"/>
  <c r="BL27" i="4"/>
  <c r="BL29" i="4"/>
  <c r="AU30" i="4"/>
  <c r="AT30" i="4" s="1"/>
  <c r="AS30" i="4" s="1"/>
  <c r="AR30" i="4" s="1"/>
  <c r="AQ30" i="4" s="1"/>
  <c r="AP30" i="4" s="1"/>
  <c r="AO30" i="4" s="1"/>
  <c r="AN30" i="4" s="1"/>
  <c r="AM30" i="4" s="1"/>
  <c r="AL30" i="4" s="1"/>
  <c r="AI30" i="4" s="1"/>
  <c r="BL31" i="4"/>
  <c r="AU303" i="4"/>
  <c r="AU402" i="4"/>
  <c r="BL11" i="4"/>
  <c r="BK11" i="4" s="1"/>
  <c r="BL12" i="4"/>
  <c r="BK12" i="4" s="1"/>
  <c r="BJ12" i="4" s="1"/>
  <c r="BI12" i="4" s="1"/>
  <c r="BH12" i="4" s="1"/>
  <c r="BG12" i="4" s="1"/>
  <c r="AU313" i="4"/>
  <c r="AU403" i="4"/>
  <c r="BL13" i="4"/>
  <c r="BL15" i="4"/>
  <c r="AU369" i="4"/>
  <c r="AU377" i="4"/>
  <c r="AT377" i="4" s="1"/>
  <c r="AS377" i="4" s="1"/>
  <c r="AR377" i="4" s="1"/>
  <c r="AQ377" i="4" s="1"/>
  <c r="AP377" i="4" s="1"/>
  <c r="AO377" i="4" s="1"/>
  <c r="AN377" i="4" s="1"/>
  <c r="AM377" i="4" s="1"/>
  <c r="AL377" i="4" s="1"/>
  <c r="AU393" i="4"/>
  <c r="BL18" i="4"/>
  <c r="BL38" i="4"/>
  <c r="AU39" i="4"/>
  <c r="BL40" i="4"/>
  <c r="AU41" i="4"/>
  <c r="BL42" i="4"/>
  <c r="BL44" i="4"/>
  <c r="BK44" i="4" s="1"/>
  <c r="BJ44" i="4" s="1"/>
  <c r="BI44" i="4" s="1"/>
  <c r="BH44" i="4" s="1"/>
  <c r="BG44" i="4" s="1"/>
  <c r="BF44" i="4" s="1"/>
  <c r="BE44" i="4" s="1"/>
  <c r="BD44" i="4" s="1"/>
  <c r="BC44" i="4" s="1"/>
  <c r="BB44" i="4" s="1"/>
  <c r="AU45" i="4"/>
  <c r="BL46" i="4"/>
  <c r="AU47" i="4"/>
  <c r="BL48" i="4"/>
  <c r="AU49" i="4"/>
  <c r="BL50" i="4"/>
  <c r="AU51" i="4"/>
  <c r="BL52" i="4"/>
  <c r="AU53" i="4"/>
  <c r="BL54" i="4"/>
  <c r="AU55" i="4"/>
  <c r="BL56" i="4"/>
  <c r="AU57" i="4"/>
  <c r="BL58" i="4"/>
  <c r="AU59" i="4"/>
  <c r="BL60" i="4"/>
  <c r="BK60" i="4" s="1"/>
  <c r="BL62" i="4"/>
  <c r="AU63" i="4"/>
  <c r="BL64" i="4"/>
  <c r="AU65" i="4"/>
  <c r="AT65" i="4" s="1"/>
  <c r="AS65" i="4" s="1"/>
  <c r="AR65" i="4" s="1"/>
  <c r="AQ65" i="4" s="1"/>
  <c r="AP65" i="4" s="1"/>
  <c r="AO65" i="4" s="1"/>
  <c r="AN65" i="4" s="1"/>
  <c r="AM65" i="4" s="1"/>
  <c r="AL65" i="4" s="1"/>
  <c r="AJ65" i="4" s="1"/>
  <c r="BL66" i="4"/>
  <c r="BL68" i="4"/>
  <c r="BL70" i="4"/>
  <c r="BK70" i="4" s="1"/>
  <c r="BJ70" i="4" s="1"/>
  <c r="BI70" i="4" s="1"/>
  <c r="BH70" i="4" s="1"/>
  <c r="BG70" i="4" s="1"/>
  <c r="BF70" i="4" s="1"/>
  <c r="BE70" i="4" s="1"/>
  <c r="BD70" i="4" s="1"/>
  <c r="BC70" i="4" s="1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BL72" i="4"/>
  <c r="AU73" i="4"/>
  <c r="AT73" i="4" s="1"/>
  <c r="AS73" i="4" s="1"/>
  <c r="AR73" i="4" s="1"/>
  <c r="AQ73" i="4" s="1"/>
  <c r="BL74" i="4"/>
  <c r="BL76" i="4"/>
  <c r="AU77" i="4"/>
  <c r="BL78" i="4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BL80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BL82" i="4"/>
  <c r="AU83" i="4"/>
  <c r="BL84" i="4"/>
  <c r="AU85" i="4"/>
  <c r="BL86" i="4"/>
  <c r="AU87" i="4"/>
  <c r="BL88" i="4"/>
  <c r="AU89" i="4"/>
  <c r="AT89" i="4" s="1"/>
  <c r="BL90" i="4"/>
  <c r="AU91" i="4"/>
  <c r="AU358" i="4"/>
  <c r="AU364" i="4"/>
  <c r="AU372" i="4"/>
  <c r="AU380" i="4"/>
  <c r="AT380" i="4" s="1"/>
  <c r="AS380" i="4" s="1"/>
  <c r="AU388" i="4"/>
  <c r="AU27" i="4"/>
  <c r="AT27" i="4" s="1"/>
  <c r="AU31" i="4"/>
  <c r="AU352" i="4"/>
  <c r="AU367" i="4"/>
  <c r="AU375" i="4"/>
  <c r="AU383" i="4"/>
  <c r="AU391" i="4"/>
  <c r="AU404" i="4"/>
  <c r="AU346" i="4"/>
  <c r="AU362" i="4"/>
  <c r="AU370" i="4"/>
  <c r="AU378" i="4"/>
  <c r="AU386" i="4"/>
  <c r="AU394" i="4"/>
  <c r="AU307" i="4"/>
  <c r="AU356" i="4"/>
  <c r="AU365" i="4"/>
  <c r="AU373" i="4"/>
  <c r="AU381" i="4"/>
  <c r="AU32" i="4"/>
  <c r="AU33" i="4"/>
  <c r="AU34" i="4"/>
  <c r="AU35" i="4"/>
  <c r="AU36" i="4"/>
  <c r="AU37" i="4"/>
  <c r="AU38" i="4"/>
  <c r="BL39" i="4"/>
  <c r="BL41" i="4"/>
  <c r="AU42" i="4"/>
  <c r="BL43" i="4"/>
  <c r="BK43" i="4" s="1"/>
  <c r="AU44" i="4"/>
  <c r="BL45" i="4"/>
  <c r="BK45" i="4" s="1"/>
  <c r="BJ45" i="4" s="1"/>
  <c r="BI45" i="4" s="1"/>
  <c r="BH45" i="4" s="1"/>
  <c r="BG45" i="4" s="1"/>
  <c r="BF45" i="4" s="1"/>
  <c r="BE45" i="4" s="1"/>
  <c r="BD45" i="4" s="1"/>
  <c r="BC45" i="4" s="1"/>
  <c r="BB45" i="4" s="1"/>
  <c r="BL47" i="4"/>
  <c r="AU48" i="4"/>
  <c r="BL49" i="4"/>
  <c r="AU50" i="4"/>
  <c r="BL51" i="4"/>
  <c r="BL53" i="4"/>
  <c r="AU54" i="4"/>
  <c r="AT54" i="4" s="1"/>
  <c r="BL55" i="4"/>
  <c r="AU56" i="4"/>
  <c r="BL57" i="4"/>
  <c r="BL59" i="4"/>
  <c r="AU60" i="4"/>
  <c r="BL61" i="4"/>
  <c r="BK61" i="4" s="1"/>
  <c r="BL63" i="4"/>
  <c r="BL65" i="4"/>
  <c r="AU66" i="4"/>
  <c r="BL67" i="4"/>
  <c r="AU68" i="4"/>
  <c r="BL69" i="4"/>
  <c r="BK69" i="4" s="1"/>
  <c r="AU70" i="4"/>
  <c r="BL71" i="4"/>
  <c r="AU72" i="4"/>
  <c r="BL73" i="4"/>
  <c r="AU74" i="4"/>
  <c r="BL75" i="4"/>
  <c r="AU76" i="4"/>
  <c r="BL77" i="4"/>
  <c r="BK77" i="4" s="1"/>
  <c r="BJ77" i="4" s="1"/>
  <c r="BI77" i="4" s="1"/>
  <c r="BH77" i="4" s="1"/>
  <c r="BG77" i="4" s="1"/>
  <c r="BF77" i="4" s="1"/>
  <c r="BE77" i="4" s="1"/>
  <c r="BD77" i="4" s="1"/>
  <c r="BC77" i="4" s="1"/>
  <c r="BL79" i="4"/>
  <c r="AU80" i="4"/>
  <c r="BL81" i="4"/>
  <c r="AU82" i="4"/>
  <c r="BL83" i="4"/>
  <c r="BL85" i="4"/>
  <c r="AU86" i="4"/>
  <c r="BL87" i="4"/>
  <c r="AU88" i="4"/>
  <c r="BL89" i="4"/>
  <c r="AU90" i="4"/>
  <c r="AU350" i="4"/>
  <c r="AU376" i="4"/>
  <c r="AU384" i="4"/>
  <c r="AU392" i="4"/>
  <c r="BL28" i="4"/>
  <c r="BL30" i="4"/>
  <c r="BL33" i="4"/>
  <c r="BL35" i="4"/>
  <c r="BL37" i="4"/>
  <c r="AU354" i="4"/>
  <c r="AU366" i="4"/>
  <c r="AU374" i="4"/>
  <c r="AU382" i="4"/>
  <c r="AU387" i="4"/>
  <c r="BL34" i="4"/>
  <c r="AU363" i="4"/>
  <c r="BL14" i="4"/>
  <c r="BL32" i="4"/>
  <c r="AU371" i="4"/>
  <c r="AU379" i="4"/>
  <c r="AU93" i="4"/>
  <c r="AU97" i="4"/>
  <c r="BL102" i="4"/>
  <c r="BK102" i="4" s="1"/>
  <c r="BJ102" i="4" s="1"/>
  <c r="BI102" i="4" s="1"/>
  <c r="BH102" i="4" s="1"/>
  <c r="BL113" i="4"/>
  <c r="BL117" i="4"/>
  <c r="BL121" i="4"/>
  <c r="BL125" i="4"/>
  <c r="BL129" i="4"/>
  <c r="BL135" i="4"/>
  <c r="BL143" i="4"/>
  <c r="BL151" i="4"/>
  <c r="BK151" i="4" s="1"/>
  <c r="BJ151" i="4" s="1"/>
  <c r="BI151" i="4" s="1"/>
  <c r="BH151" i="4" s="1"/>
  <c r="BG151" i="4" s="1"/>
  <c r="BF151" i="4" s="1"/>
  <c r="BE151" i="4" s="1"/>
  <c r="BD151" i="4" s="1"/>
  <c r="BL159" i="4"/>
  <c r="BL167" i="4"/>
  <c r="BL175" i="4"/>
  <c r="BL94" i="4"/>
  <c r="BL98" i="4"/>
  <c r="BL104" i="4"/>
  <c r="BL136" i="4"/>
  <c r="BL144" i="4"/>
  <c r="BL152" i="4"/>
  <c r="BL160" i="4"/>
  <c r="BL168" i="4"/>
  <c r="BL176" i="4"/>
  <c r="AU94" i="4"/>
  <c r="AU98" i="4"/>
  <c r="BL106" i="4"/>
  <c r="BL108" i="4"/>
  <c r="BL109" i="4"/>
  <c r="BL110" i="4"/>
  <c r="BL114" i="4"/>
  <c r="BL118" i="4"/>
  <c r="BL122" i="4"/>
  <c r="BL126" i="4"/>
  <c r="BL130" i="4"/>
  <c r="BL137" i="4"/>
  <c r="BK137" i="4" s="1"/>
  <c r="BJ137" i="4" s="1"/>
  <c r="BI137" i="4" s="1"/>
  <c r="BH137" i="4" s="1"/>
  <c r="BG137" i="4" s="1"/>
  <c r="BL145" i="4"/>
  <c r="BL153" i="4"/>
  <c r="BL161" i="4"/>
  <c r="BL169" i="4"/>
  <c r="BL177" i="4"/>
  <c r="BL91" i="4"/>
  <c r="BL95" i="4"/>
  <c r="BL99" i="4"/>
  <c r="BK99" i="4" s="1"/>
  <c r="BL138" i="4"/>
  <c r="BL146" i="4"/>
  <c r="BL154" i="4"/>
  <c r="BL162" i="4"/>
  <c r="BL170" i="4"/>
  <c r="BL178" i="4"/>
  <c r="AU360" i="4"/>
  <c r="AU95" i="4"/>
  <c r="AU99" i="4"/>
  <c r="BL101" i="4"/>
  <c r="BL111" i="4"/>
  <c r="BL115" i="4"/>
  <c r="BL119" i="4"/>
  <c r="BL123" i="4"/>
  <c r="BL127" i="4"/>
  <c r="BL131" i="4"/>
  <c r="BK131" i="4" s="1"/>
  <c r="BJ131" i="4" s="1"/>
  <c r="BI131" i="4" s="1"/>
  <c r="BH131" i="4" s="1"/>
  <c r="BG131" i="4" s="1"/>
  <c r="BL139" i="4"/>
  <c r="BL147" i="4"/>
  <c r="BL155" i="4"/>
  <c r="BL163" i="4"/>
  <c r="BL171" i="4"/>
  <c r="BL92" i="4"/>
  <c r="BL96" i="4"/>
  <c r="BL103" i="4"/>
  <c r="BL132" i="4"/>
  <c r="BK132" i="4" s="1"/>
  <c r="BJ132" i="4" s="1"/>
  <c r="BI132" i="4" s="1"/>
  <c r="BH132" i="4" s="1"/>
  <c r="BG132" i="4" s="1"/>
  <c r="BF132" i="4" s="1"/>
  <c r="BE132" i="4" s="1"/>
  <c r="BD132" i="4" s="1"/>
  <c r="BC132" i="4" s="1"/>
  <c r="BL140" i="4"/>
  <c r="BK140" i="4" s="1"/>
  <c r="BL148" i="4"/>
  <c r="BL156" i="4"/>
  <c r="BL164" i="4"/>
  <c r="BL172" i="4"/>
  <c r="BL180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AU96" i="4"/>
  <c r="BL105" i="4"/>
  <c r="BL107" i="4"/>
  <c r="BL112" i="4"/>
  <c r="BL116" i="4"/>
  <c r="BL120" i="4"/>
  <c r="BL124" i="4"/>
  <c r="BL128" i="4"/>
  <c r="BK128" i="4" s="1"/>
  <c r="BL133" i="4"/>
  <c r="BL141" i="4"/>
  <c r="BL149" i="4"/>
  <c r="BL157" i="4"/>
  <c r="BL165" i="4"/>
  <c r="BL173" i="4"/>
  <c r="BL181" i="4"/>
  <c r="BL36" i="4"/>
  <c r="BL142" i="4"/>
  <c r="BK142" i="4" s="1"/>
  <c r="BJ142" i="4" s="1"/>
  <c r="BI142" i="4" s="1"/>
  <c r="BH142" i="4" s="1"/>
  <c r="BG142" i="4" s="1"/>
  <c r="BF142" i="4" s="1"/>
  <c r="BE142" i="4" s="1"/>
  <c r="BD142" i="4" s="1"/>
  <c r="BC142" i="4" s="1"/>
  <c r="BL166" i="4"/>
  <c r="BL97" i="4"/>
  <c r="BL100" i="4"/>
  <c r="BL134" i="4"/>
  <c r="BL158" i="4"/>
  <c r="AU1950" i="4"/>
  <c r="BL150" i="4"/>
  <c r="BL179" i="4"/>
  <c r="BK179" i="4" s="1"/>
  <c r="BJ179" i="4" s="1"/>
  <c r="BI179" i="4" s="1"/>
  <c r="BH179" i="4" s="1"/>
  <c r="BG179" i="4" s="1"/>
  <c r="BF179" i="4" s="1"/>
  <c r="BE179" i="4" s="1"/>
  <c r="BD179" i="4" s="1"/>
  <c r="BC179" i="4" s="1"/>
  <c r="AU1948" i="4"/>
  <c r="BL93" i="4"/>
  <c r="BL174" i="4"/>
  <c r="K417" i="4"/>
  <c r="S152" i="3"/>
  <c r="U152" i="3"/>
  <c r="S204" i="3"/>
  <c r="U204" i="3"/>
  <c r="S199" i="3"/>
  <c r="U199" i="3"/>
  <c r="S193" i="3"/>
  <c r="U193" i="3"/>
  <c r="AC290" i="4"/>
  <c r="K290" i="4"/>
  <c r="AC307" i="4"/>
  <c r="K325" i="4"/>
  <c r="AC325" i="4"/>
  <c r="K363" i="4"/>
  <c r="AC363" i="4"/>
  <c r="I159" i="4"/>
  <c r="K381" i="4"/>
  <c r="I180" i="4"/>
  <c r="AC239" i="4"/>
  <c r="I245" i="4"/>
  <c r="S227" i="4"/>
  <c r="S213" i="4"/>
  <c r="H24" i="1"/>
  <c r="K210" i="3"/>
  <c r="S210" i="3"/>
  <c r="U210" i="3"/>
  <c r="K378" i="4"/>
  <c r="AC256" i="4"/>
  <c r="J256" i="4"/>
  <c r="K319" i="4"/>
  <c r="S352" i="4"/>
  <c r="U352" i="4" s="1"/>
  <c r="AC352" i="4"/>
  <c r="AF325" i="4"/>
  <c r="I118" i="4"/>
  <c r="I122" i="4"/>
  <c r="AC168" i="4"/>
  <c r="I168" i="4"/>
  <c r="I146" i="4"/>
  <c r="S146" i="4"/>
  <c r="K184" i="4"/>
  <c r="S171" i="4"/>
  <c r="AF171" i="4" s="1"/>
  <c r="I183" i="4"/>
  <c r="AC183" i="4"/>
  <c r="I186" i="4"/>
  <c r="I197" i="4"/>
  <c r="I235" i="4"/>
  <c r="AC235" i="4"/>
  <c r="I220" i="4"/>
  <c r="S235" i="4"/>
  <c r="S243" i="4"/>
  <c r="K333" i="1"/>
  <c r="J214" i="3"/>
  <c r="S214" i="3"/>
  <c r="U214" i="3"/>
  <c r="S168" i="3"/>
  <c r="U168" i="3"/>
  <c r="S8" i="3"/>
  <c r="S202" i="3"/>
  <c r="U202" i="3"/>
  <c r="K283" i="4"/>
  <c r="AC283" i="4"/>
  <c r="K314" i="4"/>
  <c r="K354" i="4"/>
  <c r="S256" i="4"/>
  <c r="AC274" i="4"/>
  <c r="K274" i="4"/>
  <c r="K371" i="4"/>
  <c r="AC371" i="4"/>
  <c r="AC362" i="4"/>
  <c r="K362" i="4"/>
  <c r="K297" i="4"/>
  <c r="I167" i="4"/>
  <c r="I209" i="4"/>
  <c r="I215" i="4"/>
  <c r="I210" i="4"/>
  <c r="AC214" i="4"/>
  <c r="S214" i="4"/>
  <c r="I214" i="4"/>
  <c r="S212" i="4"/>
  <c r="U212" i="4" s="1"/>
  <c r="AC212" i="4"/>
  <c r="I212" i="4"/>
  <c r="I185" i="4"/>
  <c r="I21" i="4"/>
  <c r="AF237" i="4"/>
  <c r="U237" i="4"/>
  <c r="H33" i="1"/>
  <c r="S274" i="4"/>
  <c r="U274" i="4" s="1"/>
  <c r="S371" i="4"/>
  <c r="K266" i="4"/>
  <c r="S362" i="4"/>
  <c r="S297" i="4"/>
  <c r="I192" i="4"/>
  <c r="I178" i="4"/>
  <c r="I176" i="4"/>
  <c r="I175" i="4"/>
  <c r="AC202" i="4"/>
  <c r="S202" i="4"/>
  <c r="I202" i="4"/>
  <c r="S161" i="4"/>
  <c r="S160" i="4"/>
  <c r="S189" i="4"/>
  <c r="S231" i="4"/>
  <c r="BK117" i="4"/>
  <c r="AT83" i="4"/>
  <c r="AT59" i="4"/>
  <c r="AS59" i="4" s="1"/>
  <c r="AT51" i="4"/>
  <c r="BK27" i="4"/>
  <c r="BJ27" i="4" s="1"/>
  <c r="AT413" i="4"/>
  <c r="AT283" i="4"/>
  <c r="AT304" i="4"/>
  <c r="AT277" i="4"/>
  <c r="AS277" i="4" s="1"/>
  <c r="AR277" i="4" s="1"/>
  <c r="AQ277" i="4" s="1"/>
  <c r="AT270" i="4"/>
  <c r="AS270" i="4" s="1"/>
  <c r="AR270" i="4" s="1"/>
  <c r="AT262" i="4"/>
  <c r="AS262" i="4" s="1"/>
  <c r="AT188" i="4"/>
  <c r="AT122" i="4"/>
  <c r="AT214" i="4"/>
  <c r="AS214" i="4" s="1"/>
  <c r="AT198" i="4"/>
  <c r="AS198" i="4" s="1"/>
  <c r="AR198" i="4" s="1"/>
  <c r="AQ198" i="4" s="1"/>
  <c r="AP198" i="4" s="1"/>
  <c r="AO198" i="4" s="1"/>
  <c r="AN198" i="4" s="1"/>
  <c r="AM198" i="4" s="1"/>
  <c r="AL198" i="4" s="1"/>
  <c r="AI198" i="4" s="1"/>
  <c r="AT170" i="4"/>
  <c r="AS170" i="4" s="1"/>
  <c r="AR170" i="4" s="1"/>
  <c r="AQ170" i="4" s="1"/>
  <c r="AP170" i="4" s="1"/>
  <c r="AO170" i="4" s="1"/>
  <c r="AN170" i="4" s="1"/>
  <c r="AM170" i="4" s="1"/>
  <c r="AL170" i="4" s="1"/>
  <c r="AT129" i="4"/>
  <c r="AS129" i="4" s="1"/>
  <c r="AR129" i="4" s="1"/>
  <c r="AQ129" i="4" s="1"/>
  <c r="AP129" i="4" s="1"/>
  <c r="AO129" i="4" s="1"/>
  <c r="AN129" i="4" s="1"/>
  <c r="AM129" i="4" s="1"/>
  <c r="AL129" i="4" s="1"/>
  <c r="AT164" i="4"/>
  <c r="AS164" i="4" s="1"/>
  <c r="AR164" i="4"/>
  <c r="AQ164" i="4" s="1"/>
  <c r="AP164" i="4" s="1"/>
  <c r="AO164" i="4" s="1"/>
  <c r="AN164" i="4" s="1"/>
  <c r="AM164" i="4" s="1"/>
  <c r="AL164" i="4" s="1"/>
  <c r="AT156" i="4"/>
  <c r="AS156" i="4"/>
  <c r="AR156" i="4" s="1"/>
  <c r="AQ156" i="4" s="1"/>
  <c r="AP156" i="4" s="1"/>
  <c r="AO156" i="4" s="1"/>
  <c r="AN156" i="4" s="1"/>
  <c r="AM156" i="4" s="1"/>
  <c r="AL156" i="4" s="1"/>
  <c r="AT146" i="4"/>
  <c r="AS146" i="4"/>
  <c r="AR146" i="4" s="1"/>
  <c r="AQ146" i="4" s="1"/>
  <c r="AP146" i="4" s="1"/>
  <c r="AO146" i="4" s="1"/>
  <c r="AN146" i="4" s="1"/>
  <c r="AM146" i="4" s="1"/>
  <c r="AL146" i="4" s="1"/>
  <c r="AT143" i="4"/>
  <c r="AS143" i="4" s="1"/>
  <c r="AR143" i="4" s="1"/>
  <c r="AQ143" i="4" s="1"/>
  <c r="AP143" i="4" s="1"/>
  <c r="AO143" i="4" s="1"/>
  <c r="AN143" i="4" s="1"/>
  <c r="AM143" i="4" s="1"/>
  <c r="AL143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F212" i="4"/>
  <c r="BK133" i="4"/>
  <c r="BJ133" i="4" s="1"/>
  <c r="BI133" i="4" s="1"/>
  <c r="BH133" i="4" s="1"/>
  <c r="BG133" i="4" s="1"/>
  <c r="BF133" i="4" s="1"/>
  <c r="BE133" i="4" s="1"/>
  <c r="BD133" i="4" s="1"/>
  <c r="BC133" i="4" s="1"/>
  <c r="AT96" i="4"/>
  <c r="AS96" i="4" s="1"/>
  <c r="AR96" i="4" s="1"/>
  <c r="AQ96" i="4" s="1"/>
  <c r="AP96" i="4" s="1"/>
  <c r="AO96" i="4" s="1"/>
  <c r="AN96" i="4" s="1"/>
  <c r="AM96" i="4" s="1"/>
  <c r="AL96" i="4" s="1"/>
  <c r="BK139" i="4"/>
  <c r="BJ139" i="4"/>
  <c r="BI139" i="4" s="1"/>
  <c r="BH139" i="4" s="1"/>
  <c r="BG139" i="4" s="1"/>
  <c r="BF139" i="4" s="1"/>
  <c r="BE139" i="4" s="1"/>
  <c r="BD139" i="4" s="1"/>
  <c r="BC139" i="4" s="1"/>
  <c r="AT99" i="4"/>
  <c r="AS99" i="4" s="1"/>
  <c r="AR99" i="4" s="1"/>
  <c r="AQ99" i="4" s="1"/>
  <c r="AP99" i="4" s="1"/>
  <c r="AO99" i="4" s="1"/>
  <c r="AN99" i="4" s="1"/>
  <c r="AM99" i="4" s="1"/>
  <c r="AL99" i="4" s="1"/>
  <c r="BK138" i="4"/>
  <c r="BJ138" i="4" s="1"/>
  <c r="BI138" i="4" s="1"/>
  <c r="BH138" i="4" s="1"/>
  <c r="BG138" i="4" s="1"/>
  <c r="BF138" i="4" s="1"/>
  <c r="BE138" i="4" s="1"/>
  <c r="BD138" i="4" s="1"/>
  <c r="BC138" i="4" s="1"/>
  <c r="BK145" i="4"/>
  <c r="BJ145" i="4" s="1"/>
  <c r="BI145" i="4" s="1"/>
  <c r="BH145" i="4" s="1"/>
  <c r="BG145" i="4" s="1"/>
  <c r="BF145" i="4" s="1"/>
  <c r="BE145" i="4" s="1"/>
  <c r="BD145" i="4" s="1"/>
  <c r="BC145" i="4" s="1"/>
  <c r="BK109" i="4"/>
  <c r="BJ109" i="4" s="1"/>
  <c r="BI109" i="4" s="1"/>
  <c r="BH109" i="4" s="1"/>
  <c r="BG109" i="4" s="1"/>
  <c r="BF109" i="4" s="1"/>
  <c r="BE109" i="4" s="1"/>
  <c r="BD109" i="4" s="1"/>
  <c r="BC109" i="4" s="1"/>
  <c r="BK152" i="4"/>
  <c r="BJ152" i="4" s="1"/>
  <c r="BI152" i="4" s="1"/>
  <c r="BH152" i="4" s="1"/>
  <c r="BG152" i="4" s="1"/>
  <c r="BF152" i="4" s="1"/>
  <c r="BE152" i="4" s="1"/>
  <c r="BD152" i="4"/>
  <c r="BC152" i="4" s="1"/>
  <c r="BK159" i="4"/>
  <c r="BJ159" i="4" s="1"/>
  <c r="BI159" i="4" s="1"/>
  <c r="BH159" i="4" s="1"/>
  <c r="BG159" i="4" s="1"/>
  <c r="BF159" i="4" s="1"/>
  <c r="BE159" i="4" s="1"/>
  <c r="BD159" i="4" s="1"/>
  <c r="BC159" i="4" s="1"/>
  <c r="BK113" i="4"/>
  <c r="BJ113" i="4" s="1"/>
  <c r="BI113" i="4" s="1"/>
  <c r="BH113" i="4" s="1"/>
  <c r="BG113" i="4" s="1"/>
  <c r="BF113" i="4" s="1"/>
  <c r="BE113" i="4" s="1"/>
  <c r="BD113" i="4" s="1"/>
  <c r="BC113" i="4" s="1"/>
  <c r="BK14" i="4"/>
  <c r="BJ14" i="4" s="1"/>
  <c r="BI14" i="4" s="1"/>
  <c r="BH14" i="4" s="1"/>
  <c r="BG14" i="4" s="1"/>
  <c r="BF14" i="4" s="1"/>
  <c r="BE14" i="4" s="1"/>
  <c r="BD14" i="4" s="1"/>
  <c r="BC14" i="4" s="1"/>
  <c r="AT354" i="4"/>
  <c r="AS354" i="4" s="1"/>
  <c r="AR354" i="4" s="1"/>
  <c r="AQ354" i="4" s="1"/>
  <c r="AP354" i="4" s="1"/>
  <c r="AO354" i="4" s="1"/>
  <c r="AN354" i="4" s="1"/>
  <c r="AM354" i="4" s="1"/>
  <c r="AL354" i="4" s="1"/>
  <c r="AJ354" i="4" s="1"/>
  <c r="AT376" i="4"/>
  <c r="AS376" i="4" s="1"/>
  <c r="AR376" i="4" s="1"/>
  <c r="AQ376" i="4" s="1"/>
  <c r="AP376" i="4" s="1"/>
  <c r="AO376" i="4" s="1"/>
  <c r="AN376" i="4" s="1"/>
  <c r="AM376" i="4" s="1"/>
  <c r="AL376" i="4" s="1"/>
  <c r="BK85" i="4"/>
  <c r="BJ85" i="4" s="1"/>
  <c r="BI85" i="4" s="1"/>
  <c r="BH85" i="4" s="1"/>
  <c r="BG85" i="4" s="1"/>
  <c r="BF85" i="4" s="1"/>
  <c r="BE85" i="4" s="1"/>
  <c r="BD85" i="4" s="1"/>
  <c r="BC85" i="4" s="1"/>
  <c r="BJ61" i="4"/>
  <c r="BI61" i="4" s="1"/>
  <c r="BH61" i="4" s="1"/>
  <c r="BG61" i="4" s="1"/>
  <c r="BF61" i="4" s="1"/>
  <c r="BE61" i="4" s="1"/>
  <c r="BD61" i="4" s="1"/>
  <c r="BC61" i="4" s="1"/>
  <c r="AT37" i="4"/>
  <c r="AS37" i="4" s="1"/>
  <c r="AR37" i="4" s="1"/>
  <c r="AQ37" i="4" s="1"/>
  <c r="AP37" i="4" s="1"/>
  <c r="AO37" i="4" s="1"/>
  <c r="AN37" i="4" s="1"/>
  <c r="AM37" i="4" s="1"/>
  <c r="AL37" i="4" s="1"/>
  <c r="AT373" i="4"/>
  <c r="AS373" i="4" s="1"/>
  <c r="AR373" i="4"/>
  <c r="AQ373" i="4" s="1"/>
  <c r="AP373" i="4" s="1"/>
  <c r="AO373" i="4" s="1"/>
  <c r="AN373" i="4" s="1"/>
  <c r="AM373" i="4" s="1"/>
  <c r="AL373" i="4" s="1"/>
  <c r="AT362" i="4"/>
  <c r="AS362" i="4" s="1"/>
  <c r="AR362" i="4" s="1"/>
  <c r="AQ362" i="4" s="1"/>
  <c r="AP362" i="4" s="1"/>
  <c r="AO362" i="4" s="1"/>
  <c r="AN362" i="4" s="1"/>
  <c r="AM362" i="4" s="1"/>
  <c r="AL362" i="4" s="1"/>
  <c r="AT31" i="4"/>
  <c r="AS31" i="4" s="1"/>
  <c r="AR31" i="4" s="1"/>
  <c r="AQ31" i="4" s="1"/>
  <c r="AP31" i="4" s="1"/>
  <c r="AO31" i="4" s="1"/>
  <c r="AN31" i="4" s="1"/>
  <c r="AM31" i="4" s="1"/>
  <c r="AL31" i="4" s="1"/>
  <c r="AI31" i="4" s="1"/>
  <c r="BK90" i="4"/>
  <c r="BJ90" i="4"/>
  <c r="BI90" i="4" s="1"/>
  <c r="BH90" i="4" s="1"/>
  <c r="BG90" i="4" s="1"/>
  <c r="BF90" i="4" s="1"/>
  <c r="BE90" i="4" s="1"/>
  <c r="BD90" i="4" s="1"/>
  <c r="BC90" i="4" s="1"/>
  <c r="BK82" i="4"/>
  <c r="BJ82" i="4"/>
  <c r="BI82" i="4" s="1"/>
  <c r="BH82" i="4" s="1"/>
  <c r="BG82" i="4" s="1"/>
  <c r="BF82" i="4" s="1"/>
  <c r="BE82" i="4" s="1"/>
  <c r="BD82" i="4" s="1"/>
  <c r="BC82" i="4" s="1"/>
  <c r="BK74" i="4"/>
  <c r="BJ74" i="4" s="1"/>
  <c r="BI74" i="4" s="1"/>
  <c r="BH74" i="4" s="1"/>
  <c r="BG74" i="4" s="1"/>
  <c r="BF74" i="4" s="1"/>
  <c r="BE74" i="4" s="1"/>
  <c r="BD74" i="4" s="1"/>
  <c r="BC74" i="4" s="1"/>
  <c r="BK66" i="4"/>
  <c r="BJ66" i="4"/>
  <c r="BI66" i="4" s="1"/>
  <c r="BH66" i="4" s="1"/>
  <c r="BG66" i="4" s="1"/>
  <c r="BF66" i="4" s="1"/>
  <c r="BE66" i="4" s="1"/>
  <c r="BD66" i="4" s="1"/>
  <c r="BC66" i="4" s="1"/>
  <c r="BA66" i="4" s="1"/>
  <c r="BK58" i="4"/>
  <c r="BJ58" i="4" s="1"/>
  <c r="BI58" i="4" s="1"/>
  <c r="BH58" i="4" s="1"/>
  <c r="BG58" i="4" s="1"/>
  <c r="BF58" i="4" s="1"/>
  <c r="BE58" i="4" s="1"/>
  <c r="BD58" i="4" s="1"/>
  <c r="BC58" i="4" s="1"/>
  <c r="BK50" i="4"/>
  <c r="BJ50" i="4" s="1"/>
  <c r="BI50" i="4" s="1"/>
  <c r="BH50" i="4" s="1"/>
  <c r="BG50" i="4" s="1"/>
  <c r="BF50" i="4" s="1"/>
  <c r="BE50" i="4" s="1"/>
  <c r="BD50" i="4" s="1"/>
  <c r="BC50" i="4" s="1"/>
  <c r="BK42" i="4"/>
  <c r="BJ42" i="4"/>
  <c r="BI42" i="4" s="1"/>
  <c r="BH42" i="4" s="1"/>
  <c r="BG42" i="4" s="1"/>
  <c r="BF42" i="4" s="1"/>
  <c r="BE42" i="4" s="1"/>
  <c r="BD42" i="4" s="1"/>
  <c r="BC42" i="4" s="1"/>
  <c r="BJ11" i="4"/>
  <c r="BI11" i="4" s="1"/>
  <c r="BH11" i="4" s="1"/>
  <c r="BG11" i="4" s="1"/>
  <c r="BF11" i="4" s="1"/>
  <c r="BE11" i="4" s="1"/>
  <c r="BD11" i="4" s="1"/>
  <c r="BC11" i="4" s="1"/>
  <c r="BB11" i="4" s="1"/>
  <c r="AT275" i="4"/>
  <c r="AS275" i="4" s="1"/>
  <c r="AR275" i="4" s="1"/>
  <c r="AQ275" i="4" s="1"/>
  <c r="AP275" i="4" s="1"/>
  <c r="AO275" i="4" s="1"/>
  <c r="AN275" i="4" s="1"/>
  <c r="AM275" i="4" s="1"/>
  <c r="AL275" i="4" s="1"/>
  <c r="AJ275" i="4" s="1"/>
  <c r="AT311" i="4"/>
  <c r="AS311" i="4" s="1"/>
  <c r="AR311" i="4" s="1"/>
  <c r="AQ311" i="4" s="1"/>
  <c r="AP311" i="4" s="1"/>
  <c r="AO311" i="4" s="1"/>
  <c r="AN311" i="4" s="1"/>
  <c r="AM311" i="4" s="1"/>
  <c r="AL311" i="4" s="1"/>
  <c r="BK19" i="4"/>
  <c r="BJ19" i="4" s="1"/>
  <c r="BI19" i="4" s="1"/>
  <c r="BH19" i="4" s="1"/>
  <c r="BG19" i="4" s="1"/>
  <c r="BF19" i="4" s="1"/>
  <c r="BE19" i="4" s="1"/>
  <c r="BD19" i="4" s="1"/>
  <c r="BC19" i="4" s="1"/>
  <c r="BA19" i="4" s="1"/>
  <c r="AT292" i="4"/>
  <c r="AS292" i="4" s="1"/>
  <c r="AR292" i="4" s="1"/>
  <c r="AQ292" i="4" s="1"/>
  <c r="AP292" i="4" s="1"/>
  <c r="AO292" i="4" s="1"/>
  <c r="AN292" i="4" s="1"/>
  <c r="AM292" i="4" s="1"/>
  <c r="AL292" i="4" s="1"/>
  <c r="AT298" i="4"/>
  <c r="AS298" i="4" s="1"/>
  <c r="AR298" i="4" s="1"/>
  <c r="AQ298" i="4" s="1"/>
  <c r="AP298" i="4" s="1"/>
  <c r="AO298" i="4" s="1"/>
  <c r="AN298" i="4" s="1"/>
  <c r="AM298" i="4" s="1"/>
  <c r="AL298" i="4" s="1"/>
  <c r="AT342" i="4"/>
  <c r="AS342" i="4"/>
  <c r="AR342" i="4" s="1"/>
  <c r="AQ342" i="4"/>
  <c r="AP342" i="4" s="1"/>
  <c r="AO342" i="4" s="1"/>
  <c r="AN342" i="4" s="1"/>
  <c r="AM342" i="4" s="1"/>
  <c r="AL342" i="4" s="1"/>
  <c r="AT334" i="4"/>
  <c r="AS334" i="4" s="1"/>
  <c r="AR334" i="4" s="1"/>
  <c r="AQ334" i="4" s="1"/>
  <c r="AP334" i="4" s="1"/>
  <c r="AO334" i="4" s="1"/>
  <c r="AN334" i="4" s="1"/>
  <c r="AM334" i="4" s="1"/>
  <c r="AL334" i="4" s="1"/>
  <c r="AT273" i="4"/>
  <c r="AS273" i="4" s="1"/>
  <c r="AR273" i="4" s="1"/>
  <c r="AQ273" i="4" s="1"/>
  <c r="AP273" i="4" s="1"/>
  <c r="AO273" i="4" s="1"/>
  <c r="AN273" i="4" s="1"/>
  <c r="AM273" i="4" s="1"/>
  <c r="AL273" i="4" s="1"/>
  <c r="AT280" i="4"/>
  <c r="AS280" i="4" s="1"/>
  <c r="AR280" i="4" s="1"/>
  <c r="AQ280" i="4" s="1"/>
  <c r="AP280" i="4" s="1"/>
  <c r="AO280" i="4" s="1"/>
  <c r="AN280" i="4" s="1"/>
  <c r="AM280" i="4" s="1"/>
  <c r="AL280" i="4" s="1"/>
  <c r="AT319" i="4"/>
  <c r="AS319" i="4"/>
  <c r="AR319" i="4" s="1"/>
  <c r="AQ319" i="4"/>
  <c r="AP319" i="4" s="1"/>
  <c r="AO319" i="4" s="1"/>
  <c r="AN319" i="4" s="1"/>
  <c r="AM319" i="4" s="1"/>
  <c r="AL319" i="4" s="1"/>
  <c r="AT233" i="4"/>
  <c r="AS233" i="4" s="1"/>
  <c r="AR233" i="4" s="1"/>
  <c r="AQ233" i="4" s="1"/>
  <c r="AP233" i="4" s="1"/>
  <c r="AO233" i="4" s="1"/>
  <c r="AN233" i="4" s="1"/>
  <c r="AM233" i="4" s="1"/>
  <c r="AL233" i="4" s="1"/>
  <c r="AS269" i="4"/>
  <c r="AR269" i="4" s="1"/>
  <c r="AQ269" i="4" s="1"/>
  <c r="AP269" i="4" s="1"/>
  <c r="AO269" i="4" s="1"/>
  <c r="AN269" i="4" s="1"/>
  <c r="AM269" i="4" s="1"/>
  <c r="AL269" i="4" s="1"/>
  <c r="AT261" i="4"/>
  <c r="AS261" i="4" s="1"/>
  <c r="AR261" i="4" s="1"/>
  <c r="AQ261" i="4" s="1"/>
  <c r="AP261" i="4" s="1"/>
  <c r="AO261" i="4" s="1"/>
  <c r="AN261" i="4" s="1"/>
  <c r="AM261" i="4" s="1"/>
  <c r="AL261" i="4" s="1"/>
  <c r="AT260" i="4"/>
  <c r="AS260" i="4" s="1"/>
  <c r="AR260" i="4" s="1"/>
  <c r="AQ260" i="4" s="1"/>
  <c r="AP260" i="4" s="1"/>
  <c r="AO260" i="4" s="1"/>
  <c r="AN260" i="4" s="1"/>
  <c r="AM260" i="4" s="1"/>
  <c r="AL260" i="4" s="1"/>
  <c r="AI260" i="4" s="1"/>
  <c r="AT247" i="4"/>
  <c r="AS247" i="4" s="1"/>
  <c r="AR247" i="4" s="1"/>
  <c r="AQ247" i="4" s="1"/>
  <c r="AP247" i="4" s="1"/>
  <c r="AO247" i="4" s="1"/>
  <c r="AN247" i="4" s="1"/>
  <c r="AM247" i="4" s="1"/>
  <c r="AL247" i="4" s="1"/>
  <c r="AP220" i="4"/>
  <c r="AO220" i="4" s="1"/>
  <c r="AN220" i="4" s="1"/>
  <c r="AM220" i="4" s="1"/>
  <c r="AL220" i="4" s="1"/>
  <c r="AT199" i="4"/>
  <c r="AS199" i="4"/>
  <c r="AR199" i="4" s="1"/>
  <c r="AQ199" i="4" s="1"/>
  <c r="AP199" i="4" s="1"/>
  <c r="AO199" i="4" s="1"/>
  <c r="AN199" i="4" s="1"/>
  <c r="AM199" i="4" s="1"/>
  <c r="AL199" i="4" s="1"/>
  <c r="AT177" i="4"/>
  <c r="AT212" i="4"/>
  <c r="AS212" i="4" s="1"/>
  <c r="AT168" i="4"/>
  <c r="AS168" i="4" s="1"/>
  <c r="AR168" i="4" s="1"/>
  <c r="AQ168" i="4" s="1"/>
  <c r="AP168" i="4" s="1"/>
  <c r="AO168" i="4" s="1"/>
  <c r="AN168" i="4" s="1"/>
  <c r="AM168" i="4" s="1"/>
  <c r="AL168" i="4" s="1"/>
  <c r="AT124" i="4"/>
  <c r="AS124" i="4" s="1"/>
  <c r="AR124" i="4" s="1"/>
  <c r="AQ124" i="4" s="1"/>
  <c r="AP124" i="4" s="1"/>
  <c r="AO124" i="4" s="1"/>
  <c r="AN124" i="4" s="1"/>
  <c r="AM124" i="4" s="1"/>
  <c r="AL124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140" i="4"/>
  <c r="AS140" i="4"/>
  <c r="AR140" i="4" s="1"/>
  <c r="AQ140" i="4" s="1"/>
  <c r="AP140" i="4" s="1"/>
  <c r="AO140" i="4" s="1"/>
  <c r="AN140" i="4" s="1"/>
  <c r="AM140" i="4" s="1"/>
  <c r="AL140" i="4" s="1"/>
  <c r="BK9" i="4"/>
  <c r="BJ9" i="4" s="1"/>
  <c r="BI9" i="4" s="1"/>
  <c r="BH9" i="4" s="1"/>
  <c r="BG9" i="4" s="1"/>
  <c r="BF9" i="4" s="1"/>
  <c r="BE9" i="4" s="1"/>
  <c r="BD9" i="4" s="1"/>
  <c r="BC9" i="4" s="1"/>
  <c r="AF362" i="4"/>
  <c r="U362" i="4"/>
  <c r="BK150" i="4"/>
  <c r="BJ150" i="4" s="1"/>
  <c r="BI150" i="4" s="1"/>
  <c r="BH150" i="4" s="1"/>
  <c r="BG150" i="4" s="1"/>
  <c r="BF150" i="4" s="1"/>
  <c r="BE150" i="4" s="1"/>
  <c r="BD150" i="4" s="1"/>
  <c r="BC150" i="4" s="1"/>
  <c r="BK36" i="4"/>
  <c r="BJ36" i="4" s="1"/>
  <c r="BI36" i="4" s="1"/>
  <c r="BH36" i="4" s="1"/>
  <c r="BG36" i="4" s="1"/>
  <c r="BF36" i="4" s="1"/>
  <c r="BE36" i="4" s="1"/>
  <c r="BD36" i="4" s="1"/>
  <c r="BC36" i="4" s="1"/>
  <c r="BJ128" i="4"/>
  <c r="BI128" i="4" s="1"/>
  <c r="BH128" i="4" s="1"/>
  <c r="BG128" i="4" s="1"/>
  <c r="BF128" i="4" s="1"/>
  <c r="BE128" i="4" s="1"/>
  <c r="BD128" i="4" s="1"/>
  <c r="BC128" i="4" s="1"/>
  <c r="BK103" i="4"/>
  <c r="BJ103" i="4" s="1"/>
  <c r="BI103" i="4" s="1"/>
  <c r="BH103" i="4" s="1"/>
  <c r="BF131" i="4"/>
  <c r="BE131" i="4" s="1"/>
  <c r="BD131" i="4" s="1"/>
  <c r="BC131" i="4" s="1"/>
  <c r="AT95" i="4"/>
  <c r="AS95" i="4" s="1"/>
  <c r="AR95" i="4" s="1"/>
  <c r="AQ95" i="4" s="1"/>
  <c r="AP95" i="4" s="1"/>
  <c r="AO95" i="4" s="1"/>
  <c r="AN95" i="4" s="1"/>
  <c r="AM95" i="4" s="1"/>
  <c r="AL95" i="4" s="1"/>
  <c r="BJ99" i="4"/>
  <c r="BI99" i="4" s="1"/>
  <c r="BH99" i="4" s="1"/>
  <c r="BG99" i="4" s="1"/>
  <c r="BF99" i="4" s="1"/>
  <c r="BE99" i="4" s="1"/>
  <c r="BD99" i="4" s="1"/>
  <c r="BC99" i="4" s="1"/>
  <c r="BA99" i="4" s="1"/>
  <c r="BF137" i="4"/>
  <c r="BE137" i="4" s="1"/>
  <c r="BD137" i="4" s="1"/>
  <c r="BC137" i="4" s="1"/>
  <c r="BK144" i="4"/>
  <c r="BJ144" i="4" s="1"/>
  <c r="BI144" i="4" s="1"/>
  <c r="BH144" i="4" s="1"/>
  <c r="BG144" i="4" s="1"/>
  <c r="BF144" i="4" s="1"/>
  <c r="BE144" i="4" s="1"/>
  <c r="BD144" i="4" s="1"/>
  <c r="BC144" i="4" s="1"/>
  <c r="BC151" i="4"/>
  <c r="BA151" i="4" s="1"/>
  <c r="BG102" i="4"/>
  <c r="BF102" i="4" s="1"/>
  <c r="BE102" i="4" s="1"/>
  <c r="BD102" i="4" s="1"/>
  <c r="BC102" i="4" s="1"/>
  <c r="AT363" i="4"/>
  <c r="AS363" i="4" s="1"/>
  <c r="AR363" i="4" s="1"/>
  <c r="AQ363" i="4" s="1"/>
  <c r="AP363" i="4" s="1"/>
  <c r="AO363" i="4" s="1"/>
  <c r="AN363" i="4"/>
  <c r="AM363" i="4" s="1"/>
  <c r="AL363" i="4" s="1"/>
  <c r="BK37" i="4"/>
  <c r="BJ37" i="4" s="1"/>
  <c r="BI37" i="4" s="1"/>
  <c r="BH37" i="4" s="1"/>
  <c r="BG37" i="4" s="1"/>
  <c r="BF37" i="4" s="1"/>
  <c r="BE37" i="4" s="1"/>
  <c r="BD37" i="4" s="1"/>
  <c r="BC37" i="4" s="1"/>
  <c r="AT76" i="4"/>
  <c r="AT68" i="4"/>
  <c r="AS68" i="4" s="1"/>
  <c r="AR68" i="4" s="1"/>
  <c r="AT60" i="4"/>
  <c r="AS60" i="4" s="1"/>
  <c r="AR60" i="4" s="1"/>
  <c r="AQ60" i="4" s="1"/>
  <c r="AP60" i="4" s="1"/>
  <c r="AO60" i="4" s="1"/>
  <c r="AN60" i="4" s="1"/>
  <c r="AM60" i="4" s="1"/>
  <c r="AL60" i="4" s="1"/>
  <c r="AT44" i="4"/>
  <c r="AS44" i="4" s="1"/>
  <c r="AR44" i="4" s="1"/>
  <c r="AQ44" i="4"/>
  <c r="AP44" i="4" s="1"/>
  <c r="AO44" i="4" s="1"/>
  <c r="AN44" i="4" s="1"/>
  <c r="AM44" i="4" s="1"/>
  <c r="AL44" i="4" s="1"/>
  <c r="AK44" i="4" s="1"/>
  <c r="AT365" i="4"/>
  <c r="AT346" i="4"/>
  <c r="AS346" i="4" s="1"/>
  <c r="AS27" i="4"/>
  <c r="AR27" i="4" s="1"/>
  <c r="AQ27" i="4" s="1"/>
  <c r="AS89" i="4"/>
  <c r="AR89" i="4" s="1"/>
  <c r="AQ89" i="4" s="1"/>
  <c r="AP89" i="4" s="1"/>
  <c r="AO89" i="4" s="1"/>
  <c r="AT57" i="4"/>
  <c r="AS57" i="4" s="1"/>
  <c r="AR57" i="4" s="1"/>
  <c r="AQ57" i="4" s="1"/>
  <c r="AP57" i="4" s="1"/>
  <c r="AO57" i="4" s="1"/>
  <c r="AN57" i="4" s="1"/>
  <c r="AM57" i="4" s="1"/>
  <c r="AL57" i="4" s="1"/>
  <c r="AJ57" i="4" s="1"/>
  <c r="AT49" i="4"/>
  <c r="AS49" i="4"/>
  <c r="AR49" i="4" s="1"/>
  <c r="AQ49" i="4" s="1"/>
  <c r="AP49" i="4" s="1"/>
  <c r="AO49" i="4" s="1"/>
  <c r="AN49" i="4" s="1"/>
  <c r="AM49" i="4" s="1"/>
  <c r="AL49" i="4" s="1"/>
  <c r="AT41" i="4"/>
  <c r="AT369" i="4"/>
  <c r="AS369" i="4" s="1"/>
  <c r="AR369" i="4" s="1"/>
  <c r="AQ369" i="4" s="1"/>
  <c r="AP369" i="4" s="1"/>
  <c r="AO369" i="4" s="1"/>
  <c r="AN369" i="4" s="1"/>
  <c r="AM369" i="4" s="1"/>
  <c r="AL369" i="4" s="1"/>
  <c r="AT402" i="4"/>
  <c r="AS402" i="4" s="1"/>
  <c r="AR402" i="4" s="1"/>
  <c r="AQ402" i="4" s="1"/>
  <c r="AP402" i="4" s="1"/>
  <c r="AO402" i="4" s="1"/>
  <c r="AN402" i="4" s="1"/>
  <c r="AM402" i="4" s="1"/>
  <c r="AL402" i="4" s="1"/>
  <c r="BI25" i="4"/>
  <c r="BH25" i="4" s="1"/>
  <c r="BG25" i="4" s="1"/>
  <c r="BF25" i="4" s="1"/>
  <c r="BE25" i="4" s="1"/>
  <c r="BD25" i="4" s="1"/>
  <c r="BC25" i="4" s="1"/>
  <c r="AT345" i="4"/>
  <c r="AS345" i="4" s="1"/>
  <c r="AR345" i="4" s="1"/>
  <c r="AQ345" i="4" s="1"/>
  <c r="AT353" i="4"/>
  <c r="AS353" i="4" s="1"/>
  <c r="AR353" i="4" s="1"/>
  <c r="AQ353" i="4" s="1"/>
  <c r="AP353" i="4" s="1"/>
  <c r="AO353" i="4" s="1"/>
  <c r="AN353" i="4" s="1"/>
  <c r="AM353" i="4" s="1"/>
  <c r="AL353" i="4" s="1"/>
  <c r="AO408" i="4"/>
  <c r="AN408" i="4" s="1"/>
  <c r="AM408" i="4" s="1"/>
  <c r="AL408" i="4" s="1"/>
  <c r="BK26" i="4"/>
  <c r="BJ26" i="4" s="1"/>
  <c r="BI26" i="4" s="1"/>
  <c r="BH26" i="4" s="1"/>
  <c r="BG26" i="4" s="1"/>
  <c r="BF26" i="4" s="1"/>
  <c r="BE26" i="4" s="1"/>
  <c r="BD26" i="4" s="1"/>
  <c r="BC26" i="4" s="1"/>
  <c r="AT284" i="4"/>
  <c r="AT290" i="4"/>
  <c r="AS290" i="4" s="1"/>
  <c r="AR290" i="4" s="1"/>
  <c r="AQ290" i="4" s="1"/>
  <c r="AP290" i="4" s="1"/>
  <c r="AO290" i="4" s="1"/>
  <c r="AN290" i="4" s="1"/>
  <c r="AM290" i="4" s="1"/>
  <c r="AL290" i="4" s="1"/>
  <c r="AJ290" i="4" s="1"/>
  <c r="AT333" i="4"/>
  <c r="AT271" i="4"/>
  <c r="AS271" i="4" s="1"/>
  <c r="AR271" i="4" s="1"/>
  <c r="AQ271" i="4" s="1"/>
  <c r="AP271" i="4" s="1"/>
  <c r="AO271" i="4" s="1"/>
  <c r="AN271" i="4" s="1"/>
  <c r="AM271" i="4" s="1"/>
  <c r="AL271" i="4" s="1"/>
  <c r="AR272" i="4"/>
  <c r="AQ272" i="4" s="1"/>
  <c r="AP272" i="4" s="1"/>
  <c r="AO272" i="4" s="1"/>
  <c r="AN272" i="4" s="1"/>
  <c r="AM272" i="4" s="1"/>
  <c r="AL272" i="4" s="1"/>
  <c r="AS272" i="4"/>
  <c r="AT206" i="4"/>
  <c r="AS206" i="4" s="1"/>
  <c r="AR206" i="4" s="1"/>
  <c r="AQ206" i="4" s="1"/>
  <c r="AP206" i="4"/>
  <c r="AO206" i="4" s="1"/>
  <c r="AN206" i="4" s="1"/>
  <c r="AM206" i="4" s="1"/>
  <c r="AL206" i="4" s="1"/>
  <c r="AT268" i="4"/>
  <c r="AS268" i="4" s="1"/>
  <c r="AR268" i="4" s="1"/>
  <c r="AQ268" i="4" s="1"/>
  <c r="AP268" i="4" s="1"/>
  <c r="AO268" i="4" s="1"/>
  <c r="AN268" i="4" s="1"/>
  <c r="AM268" i="4" s="1"/>
  <c r="AL268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J245" i="4" s="1"/>
  <c r="AT259" i="4"/>
  <c r="AS259" i="4" s="1"/>
  <c r="AR259" i="4" s="1"/>
  <c r="AQ259" i="4" s="1"/>
  <c r="AP259" i="4" s="1"/>
  <c r="AO259" i="4" s="1"/>
  <c r="AN259" i="4" s="1"/>
  <c r="AM259" i="4" s="1"/>
  <c r="AL259" i="4" s="1"/>
  <c r="AT244" i="4"/>
  <c r="AS244" i="4" s="1"/>
  <c r="AR244" i="4" s="1"/>
  <c r="AQ244" i="4" s="1"/>
  <c r="AP244" i="4" s="1"/>
  <c r="AO244" i="4" s="1"/>
  <c r="AN244" i="4" s="1"/>
  <c r="AM244" i="4" s="1"/>
  <c r="AL244" i="4" s="1"/>
  <c r="AT207" i="4"/>
  <c r="AS207" i="4" s="1"/>
  <c r="AR207" i="4"/>
  <c r="AQ207" i="4" s="1"/>
  <c r="AP207" i="4" s="1"/>
  <c r="AO207" i="4" s="1"/>
  <c r="AN207" i="4" s="1"/>
  <c r="AM207" i="4" s="1"/>
  <c r="AL207" i="4" s="1"/>
  <c r="AT234" i="4"/>
  <c r="AS234" i="4" s="1"/>
  <c r="AR234" i="4" s="1"/>
  <c r="AQ234" i="4" s="1"/>
  <c r="AP234" i="4" s="1"/>
  <c r="AO234" i="4" s="1"/>
  <c r="AN234" i="4" s="1"/>
  <c r="AM234" i="4" s="1"/>
  <c r="AL234" i="4" s="1"/>
  <c r="AK234" i="4" s="1"/>
  <c r="AT218" i="4"/>
  <c r="AS218" i="4" s="1"/>
  <c r="AR218" i="4" s="1"/>
  <c r="AQ218" i="4" s="1"/>
  <c r="AP218" i="4" s="1"/>
  <c r="AO218" i="4" s="1"/>
  <c r="AN218" i="4" s="1"/>
  <c r="AM218" i="4" s="1"/>
  <c r="AL218" i="4" s="1"/>
  <c r="AT187" i="4"/>
  <c r="AS187" i="4" s="1"/>
  <c r="AR187" i="4" s="1"/>
  <c r="AQ187" i="4" s="1"/>
  <c r="AP187" i="4" s="1"/>
  <c r="AO187" i="4" s="1"/>
  <c r="AN187" i="4" s="1"/>
  <c r="AM187" i="4" s="1"/>
  <c r="AL187" i="4" s="1"/>
  <c r="AP131" i="4"/>
  <c r="AO131" i="4" s="1"/>
  <c r="AN131" i="4" s="1"/>
  <c r="AM131" i="4" s="1"/>
  <c r="AL131" i="4" s="1"/>
  <c r="AK131" i="4" s="1"/>
  <c r="AO210" i="4"/>
  <c r="AN210" i="4" s="1"/>
  <c r="AM210" i="4" s="1"/>
  <c r="AL210" i="4" s="1"/>
  <c r="AT190" i="4"/>
  <c r="AS190" i="4" s="1"/>
  <c r="AR190" i="4" s="1"/>
  <c r="AQ190" i="4" s="1"/>
  <c r="AP190" i="4" s="1"/>
  <c r="AO190" i="4" s="1"/>
  <c r="AN190" i="4" s="1"/>
  <c r="AM190" i="4" s="1"/>
  <c r="AL190" i="4" s="1"/>
  <c r="AJ190" i="4" s="1"/>
  <c r="BK8" i="4"/>
  <c r="BJ8" i="4" s="1"/>
  <c r="BI8" i="4" s="1"/>
  <c r="BH8" i="4" s="1"/>
  <c r="BG8" i="4" s="1"/>
  <c r="BF8" i="4" s="1"/>
  <c r="BE8" i="4" s="1"/>
  <c r="BD8" i="4" s="1"/>
  <c r="BC8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T154" i="4"/>
  <c r="AS154" i="4" s="1"/>
  <c r="AR154" i="4" s="1"/>
  <c r="AQ154" i="4" s="1"/>
  <c r="AP154" i="4" s="1"/>
  <c r="AO154" i="4" s="1"/>
  <c r="AN154" i="4" s="1"/>
  <c r="AM154" i="4" s="1"/>
  <c r="AL154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I130" i="4" s="1"/>
  <c r="AT123" i="4"/>
  <c r="AS123" i="4" s="1"/>
  <c r="AR123" i="4" s="1"/>
  <c r="AQ123" i="4" s="1"/>
  <c r="AP123" i="4" s="1"/>
  <c r="AO123" i="4" s="1"/>
  <c r="AN123" i="4" s="1"/>
  <c r="AM123" i="4" s="1"/>
  <c r="AL123" i="4" s="1"/>
  <c r="AT107" i="4"/>
  <c r="AS107" i="4" s="1"/>
  <c r="AR107" i="4" s="1"/>
  <c r="AQ107" i="4" s="1"/>
  <c r="AP107" i="4" s="1"/>
  <c r="AO107" i="4" s="1"/>
  <c r="AN107" i="4" s="1"/>
  <c r="AM107" i="4" s="1"/>
  <c r="AL107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J114" i="4" s="1"/>
  <c r="BK7" i="4"/>
  <c r="BJ7" i="4" s="1"/>
  <c r="BI7" i="4" s="1"/>
  <c r="BH7" i="4" s="1"/>
  <c r="BG7" i="4" s="1"/>
  <c r="BF7" i="4" s="1"/>
  <c r="BE7" i="4" s="1"/>
  <c r="BD7" i="4" s="1"/>
  <c r="BC7" i="4" s="1"/>
  <c r="BA7" i="4" s="1"/>
  <c r="AF346" i="4"/>
  <c r="U346" i="4"/>
  <c r="U174" i="4"/>
  <c r="AF174" i="4"/>
  <c r="AF162" i="4"/>
  <c r="U162" i="4"/>
  <c r="U202" i="4"/>
  <c r="AF202" i="4"/>
  <c r="U171" i="4"/>
  <c r="BK181" i="4"/>
  <c r="BJ181" i="4" s="1"/>
  <c r="BI181" i="4" s="1"/>
  <c r="BH181" i="4" s="1"/>
  <c r="BG181" i="4" s="1"/>
  <c r="BF181" i="4" s="1"/>
  <c r="BE181" i="4" s="1"/>
  <c r="BD181" i="4" s="1"/>
  <c r="BC181" i="4" s="1"/>
  <c r="BK124" i="4"/>
  <c r="BJ124" i="4" s="1"/>
  <c r="BI124" i="4" s="1"/>
  <c r="BH124" i="4" s="1"/>
  <c r="BG124" i="4" s="1"/>
  <c r="BF124" i="4" s="1"/>
  <c r="BE124" i="4" s="1"/>
  <c r="BD124" i="4" s="1"/>
  <c r="BC124" i="4" s="1"/>
  <c r="BB124" i="4" s="1"/>
  <c r="BK96" i="4"/>
  <c r="BJ96" i="4"/>
  <c r="BI96" i="4" s="1"/>
  <c r="BH96" i="4" s="1"/>
  <c r="BG96" i="4" s="1"/>
  <c r="BF96" i="4" s="1"/>
  <c r="BE96" i="4" s="1"/>
  <c r="BD96" i="4" s="1"/>
  <c r="BC96" i="4" s="1"/>
  <c r="BK127" i="4"/>
  <c r="BJ127" i="4" s="1"/>
  <c r="BI127" i="4" s="1"/>
  <c r="BH127" i="4" s="1"/>
  <c r="BG127" i="4" s="1"/>
  <c r="BF127" i="4" s="1"/>
  <c r="BE127" i="4" s="1"/>
  <c r="BD127" i="4" s="1"/>
  <c r="BC127" i="4" s="1"/>
  <c r="AT360" i="4"/>
  <c r="AS360" i="4" s="1"/>
  <c r="AR360" i="4" s="1"/>
  <c r="AQ360" i="4" s="1"/>
  <c r="AP360" i="4" s="1"/>
  <c r="AO360" i="4" s="1"/>
  <c r="AN360" i="4" s="1"/>
  <c r="AM360" i="4" s="1"/>
  <c r="AL360" i="4" s="1"/>
  <c r="BK95" i="4"/>
  <c r="BJ95" i="4" s="1"/>
  <c r="BI95" i="4" s="1"/>
  <c r="BH95" i="4" s="1"/>
  <c r="BG95" i="4" s="1"/>
  <c r="BF95" i="4" s="1"/>
  <c r="BE95" i="4" s="1"/>
  <c r="BD95" i="4" s="1"/>
  <c r="BC95" i="4" s="1"/>
  <c r="BA95" i="4" s="1"/>
  <c r="BK130" i="4"/>
  <c r="BJ130" i="4" s="1"/>
  <c r="BI130" i="4" s="1"/>
  <c r="BH130" i="4" s="1"/>
  <c r="BG130" i="4" s="1"/>
  <c r="BF130" i="4" s="1"/>
  <c r="BE130" i="4" s="1"/>
  <c r="BD130" i="4" s="1"/>
  <c r="BC130" i="4" s="1"/>
  <c r="BK106" i="4"/>
  <c r="BJ106" i="4" s="1"/>
  <c r="BI106" i="4"/>
  <c r="BH106" i="4" s="1"/>
  <c r="BG106" i="4" s="1"/>
  <c r="BF106" i="4" s="1"/>
  <c r="BE106" i="4" s="1"/>
  <c r="BD106" i="4" s="1"/>
  <c r="BC106" i="4" s="1"/>
  <c r="BB106" i="4" s="1"/>
  <c r="BK136" i="4"/>
  <c r="BJ136" i="4" s="1"/>
  <c r="BI136" i="4" s="1"/>
  <c r="BH136" i="4" s="1"/>
  <c r="BG136" i="4" s="1"/>
  <c r="BF136" i="4" s="1"/>
  <c r="BE136" i="4" s="1"/>
  <c r="BD136" i="4" s="1"/>
  <c r="BC136" i="4" s="1"/>
  <c r="BK143" i="4"/>
  <c r="BJ143" i="4" s="1"/>
  <c r="BI143" i="4" s="1"/>
  <c r="BH143" i="4" s="1"/>
  <c r="BG143" i="4"/>
  <c r="BF143" i="4" s="1"/>
  <c r="BE143" i="4" s="1"/>
  <c r="BD143" i="4" s="1"/>
  <c r="BC143" i="4" s="1"/>
  <c r="AT97" i="4"/>
  <c r="AS97" i="4" s="1"/>
  <c r="AR97" i="4" s="1"/>
  <c r="AQ97" i="4" s="1"/>
  <c r="AP97" i="4" s="1"/>
  <c r="AO97" i="4" s="1"/>
  <c r="AN97" i="4" s="1"/>
  <c r="AM97" i="4" s="1"/>
  <c r="AL97" i="4" s="1"/>
  <c r="AJ97" i="4" s="1"/>
  <c r="BK35" i="4"/>
  <c r="BJ35" i="4" s="1"/>
  <c r="BI35" i="4" s="1"/>
  <c r="BH35" i="4" s="1"/>
  <c r="BG35" i="4" s="1"/>
  <c r="BF35" i="4" s="1"/>
  <c r="BE35" i="4" s="1"/>
  <c r="BD35" i="4" s="1"/>
  <c r="BC35" i="4" s="1"/>
  <c r="BA35" i="4" s="1"/>
  <c r="AT350" i="4"/>
  <c r="AS350" i="4" s="1"/>
  <c r="AR350" i="4" s="1"/>
  <c r="AQ350" i="4" s="1"/>
  <c r="AP350" i="4" s="1"/>
  <c r="AO350" i="4" s="1"/>
  <c r="AN350" i="4" s="1"/>
  <c r="AM350" i="4" s="1"/>
  <c r="AL350" i="4" s="1"/>
  <c r="BK83" i="4"/>
  <c r="BJ83" i="4" s="1"/>
  <c r="BI83" i="4" s="1"/>
  <c r="BH83" i="4" s="1"/>
  <c r="BG83" i="4" s="1"/>
  <c r="BF83" i="4" s="1"/>
  <c r="BE83" i="4" s="1"/>
  <c r="BD83" i="4" s="1"/>
  <c r="BC83" i="4" s="1"/>
  <c r="BA83" i="4" s="1"/>
  <c r="BK75" i="4"/>
  <c r="BJ75" i="4"/>
  <c r="BI75" i="4" s="1"/>
  <c r="BH75" i="4" s="1"/>
  <c r="BG75" i="4" s="1"/>
  <c r="BF75" i="4" s="1"/>
  <c r="BE75" i="4" s="1"/>
  <c r="BD75" i="4" s="1"/>
  <c r="BC75" i="4" s="1"/>
  <c r="BK67" i="4"/>
  <c r="BJ67" i="4" s="1"/>
  <c r="BI67" i="4" s="1"/>
  <c r="BH67" i="4" s="1"/>
  <c r="BG67" i="4" s="1"/>
  <c r="BF67" i="4" s="1"/>
  <c r="BE67" i="4" s="1"/>
  <c r="BD67" i="4" s="1"/>
  <c r="BC67" i="4" s="1"/>
  <c r="BK59" i="4"/>
  <c r="BJ59" i="4"/>
  <c r="BI59" i="4" s="1"/>
  <c r="BH59" i="4" s="1"/>
  <c r="BG59" i="4" s="1"/>
  <c r="BF59" i="4" s="1"/>
  <c r="BE59" i="4" s="1"/>
  <c r="BD59" i="4" s="1"/>
  <c r="BC59" i="4" s="1"/>
  <c r="BB59" i="4" s="1"/>
  <c r="BK51" i="4"/>
  <c r="BJ51" i="4" s="1"/>
  <c r="BI51" i="4" s="1"/>
  <c r="BH51" i="4" s="1"/>
  <c r="BG51" i="4" s="1"/>
  <c r="BF51" i="4" s="1"/>
  <c r="BE51" i="4" s="1"/>
  <c r="BD51" i="4" s="1"/>
  <c r="BC51" i="4" s="1"/>
  <c r="BJ43" i="4"/>
  <c r="BI43" i="4" s="1"/>
  <c r="BH43" i="4" s="1"/>
  <c r="BG43" i="4" s="1"/>
  <c r="BF43" i="4" s="1"/>
  <c r="BE43" i="4" s="1"/>
  <c r="BD43" i="4" s="1"/>
  <c r="BC43" i="4" s="1"/>
  <c r="BB43" i="4" s="1"/>
  <c r="AT35" i="4"/>
  <c r="AS35" i="4" s="1"/>
  <c r="AR35" i="4" s="1"/>
  <c r="AQ35" i="4" s="1"/>
  <c r="AP35" i="4" s="1"/>
  <c r="AO35" i="4" s="1"/>
  <c r="AN35" i="4" s="1"/>
  <c r="AM35" i="4" s="1"/>
  <c r="AL35" i="4" s="1"/>
  <c r="AT356" i="4"/>
  <c r="AS356" i="4"/>
  <c r="AR356" i="4"/>
  <c r="AQ356" i="4" s="1"/>
  <c r="AP356" i="4" s="1"/>
  <c r="AO356" i="4" s="1"/>
  <c r="AN356" i="4" s="1"/>
  <c r="AM356" i="4" s="1"/>
  <c r="AL356" i="4" s="1"/>
  <c r="AT404" i="4"/>
  <c r="AS404" i="4" s="1"/>
  <c r="AR404" i="4" s="1"/>
  <c r="AQ404" i="4" s="1"/>
  <c r="AP404" i="4"/>
  <c r="AO404" i="4" s="1"/>
  <c r="AN404" i="4" s="1"/>
  <c r="AM404" i="4" s="1"/>
  <c r="AL404" i="4" s="1"/>
  <c r="AT388" i="4"/>
  <c r="AS388" i="4" s="1"/>
  <c r="AR388" i="4" s="1"/>
  <c r="AQ388" i="4" s="1"/>
  <c r="AP388" i="4" s="1"/>
  <c r="AO388" i="4" s="1"/>
  <c r="AN388" i="4" s="1"/>
  <c r="AM388" i="4" s="1"/>
  <c r="AL388" i="4" s="1"/>
  <c r="BK88" i="4"/>
  <c r="BJ88" i="4" s="1"/>
  <c r="BI88" i="4" s="1"/>
  <c r="BH88" i="4" s="1"/>
  <c r="BG88" i="4" s="1"/>
  <c r="BF88" i="4" s="1"/>
  <c r="BE88" i="4" s="1"/>
  <c r="BD88" i="4" s="1"/>
  <c r="BC88" i="4" s="1"/>
  <c r="BK80" i="4"/>
  <c r="BJ80" i="4" s="1"/>
  <c r="BI80" i="4" s="1"/>
  <c r="BH80" i="4" s="1"/>
  <c r="BG80" i="4" s="1"/>
  <c r="BF80" i="4" s="1"/>
  <c r="BE80" i="4" s="1"/>
  <c r="BD80" i="4" s="1"/>
  <c r="BC80" i="4" s="1"/>
  <c r="BB80" i="4" s="1"/>
  <c r="BK72" i="4"/>
  <c r="BJ72" i="4" s="1"/>
  <c r="BI72" i="4" s="1"/>
  <c r="BH72" i="4" s="1"/>
  <c r="BG72" i="4" s="1"/>
  <c r="BF72" i="4" s="1"/>
  <c r="BE72" i="4" s="1"/>
  <c r="BD72" i="4" s="1"/>
  <c r="BC72" i="4" s="1"/>
  <c r="BB72" i="4" s="1"/>
  <c r="BK64" i="4"/>
  <c r="BJ64" i="4" s="1"/>
  <c r="BI64" i="4" s="1"/>
  <c r="BH64" i="4" s="1"/>
  <c r="BG64" i="4" s="1"/>
  <c r="BF64" i="4" s="1"/>
  <c r="BE64" i="4" s="1"/>
  <c r="BD64" i="4" s="1"/>
  <c r="BC64" i="4" s="1"/>
  <c r="BK40" i="4"/>
  <c r="BJ40" i="4" s="1"/>
  <c r="BI40" i="4" s="1"/>
  <c r="BH40" i="4" s="1"/>
  <c r="BG40" i="4" s="1"/>
  <c r="BF40" i="4" s="1"/>
  <c r="BE40" i="4" s="1"/>
  <c r="BD40" i="4" s="1"/>
  <c r="BC40" i="4" s="1"/>
  <c r="BA40" i="4" s="1"/>
  <c r="AT303" i="4"/>
  <c r="AS303" i="4" s="1"/>
  <c r="AR303" i="4" s="1"/>
  <c r="AQ303" i="4" s="1"/>
  <c r="AP303" i="4" s="1"/>
  <c r="AO303" i="4" s="1"/>
  <c r="AN303" i="4" s="1"/>
  <c r="AM303" i="4" s="1"/>
  <c r="AL303" i="4" s="1"/>
  <c r="AI303" i="4" s="1"/>
  <c r="AT309" i="4"/>
  <c r="AS309" i="4" s="1"/>
  <c r="AR309" i="4"/>
  <c r="AQ309" i="4" s="1"/>
  <c r="AP309" i="4" s="1"/>
  <c r="AO309" i="4" s="1"/>
  <c r="AN309" i="4" s="1"/>
  <c r="AM309" i="4" s="1"/>
  <c r="AL309" i="4" s="1"/>
  <c r="AJ309" i="4" s="1"/>
  <c r="AT351" i="4"/>
  <c r="AS351" i="4" s="1"/>
  <c r="AR351" i="4" s="1"/>
  <c r="AQ351" i="4" s="1"/>
  <c r="AP351" i="4" s="1"/>
  <c r="AO351" i="4" s="1"/>
  <c r="AN351" i="4" s="1"/>
  <c r="AM351" i="4" s="1"/>
  <c r="AL351" i="4" s="1"/>
  <c r="AR25" i="4"/>
  <c r="AQ25" i="4" s="1"/>
  <c r="AP25" i="4" s="1"/>
  <c r="AO25" i="4" s="1"/>
  <c r="AN25" i="4" s="1"/>
  <c r="AM25" i="4" s="1"/>
  <c r="AL25" i="4" s="1"/>
  <c r="AT25" i="4"/>
  <c r="AS25" i="4" s="1"/>
  <c r="AT276" i="4"/>
  <c r="AS276" i="4" s="1"/>
  <c r="AR276" i="4" s="1"/>
  <c r="AQ276" i="4" s="1"/>
  <c r="AP276" i="4" s="1"/>
  <c r="AO276" i="4" s="1"/>
  <c r="AN276" i="4" s="1"/>
  <c r="AM276" i="4" s="1"/>
  <c r="AL276" i="4" s="1"/>
  <c r="AT282" i="4"/>
  <c r="AS282" i="4" s="1"/>
  <c r="AR282" i="4"/>
  <c r="AQ282" i="4" s="1"/>
  <c r="AP282" i="4" s="1"/>
  <c r="AO282" i="4" s="1"/>
  <c r="AN282" i="4" s="1"/>
  <c r="AM282" i="4" s="1"/>
  <c r="AL282" i="4" s="1"/>
  <c r="AI282" i="4" s="1"/>
  <c r="AT340" i="4"/>
  <c r="AS340" i="4" s="1"/>
  <c r="AR340" i="4" s="1"/>
  <c r="AQ340" i="4" s="1"/>
  <c r="AP340" i="4" s="1"/>
  <c r="AO340" i="4" s="1"/>
  <c r="AN340" i="4" s="1"/>
  <c r="AM340" i="4" s="1"/>
  <c r="AL340" i="4" s="1"/>
  <c r="AI340" i="4" s="1"/>
  <c r="AT332" i="4"/>
  <c r="AS332" i="4" s="1"/>
  <c r="AR332" i="4" s="1"/>
  <c r="AQ332" i="4" s="1"/>
  <c r="AP332" i="4" s="1"/>
  <c r="AO332" i="4" s="1"/>
  <c r="AN332" i="4" s="1"/>
  <c r="AM332" i="4" s="1"/>
  <c r="AL332" i="4" s="1"/>
  <c r="AJ332" i="4" s="1"/>
  <c r="AT326" i="4"/>
  <c r="AS326" i="4" s="1"/>
  <c r="AR326" i="4" s="1"/>
  <c r="AQ326" i="4" s="1"/>
  <c r="AP326" i="4" s="1"/>
  <c r="AO326" i="4" s="1"/>
  <c r="AN326" i="4" s="1"/>
  <c r="AM326" i="4" s="1"/>
  <c r="AL326" i="4" s="1"/>
  <c r="AT295" i="4"/>
  <c r="AS295" i="4" s="1"/>
  <c r="AR295" i="4" s="1"/>
  <c r="AQ295" i="4" s="1"/>
  <c r="AP295" i="4" s="1"/>
  <c r="AO295" i="4" s="1"/>
  <c r="AN295" i="4" s="1"/>
  <c r="AM295" i="4" s="1"/>
  <c r="AL295" i="4" s="1"/>
  <c r="AT294" i="4"/>
  <c r="AS294" i="4" s="1"/>
  <c r="AR294" i="4" s="1"/>
  <c r="AQ294" i="4" s="1"/>
  <c r="AP294" i="4" s="1"/>
  <c r="AO294" i="4" s="1"/>
  <c r="AN294" i="4" s="1"/>
  <c r="AM294" i="4" s="1"/>
  <c r="AL294" i="4" s="1"/>
  <c r="AT267" i="4"/>
  <c r="AS267" i="4" s="1"/>
  <c r="AR267" i="4" s="1"/>
  <c r="AQ267" i="4" s="1"/>
  <c r="AP267" i="4"/>
  <c r="AO267" i="4" s="1"/>
  <c r="AN267" i="4" s="1"/>
  <c r="AM267" i="4" s="1"/>
  <c r="AL267" i="4" s="1"/>
  <c r="AT229" i="4"/>
  <c r="AS229" i="4" s="1"/>
  <c r="AR229" i="4" s="1"/>
  <c r="AQ229" i="4" s="1"/>
  <c r="AP229" i="4" s="1"/>
  <c r="AO229" i="4" s="1"/>
  <c r="AN229" i="4" s="1"/>
  <c r="AM229" i="4" s="1"/>
  <c r="AL229" i="4" s="1"/>
  <c r="AT241" i="4"/>
  <c r="AS241" i="4" s="1"/>
  <c r="AR241" i="4" s="1"/>
  <c r="AQ241" i="4" s="1"/>
  <c r="AP241" i="4" s="1"/>
  <c r="AO241" i="4" s="1"/>
  <c r="AN241" i="4" s="1"/>
  <c r="AM241" i="4" s="1"/>
  <c r="AL241" i="4" s="1"/>
  <c r="AT185" i="4"/>
  <c r="AS185" i="4" s="1"/>
  <c r="AR185" i="4" s="1"/>
  <c r="AQ185" i="4" s="1"/>
  <c r="AP185" i="4" s="1"/>
  <c r="AO185" i="4" s="1"/>
  <c r="AN185" i="4" s="1"/>
  <c r="AM185" i="4" s="1"/>
  <c r="AL185" i="4" s="1"/>
  <c r="AT215" i="4"/>
  <c r="AS215" i="4" s="1"/>
  <c r="AR215" i="4" s="1"/>
  <c r="AQ215" i="4" s="1"/>
  <c r="AP215" i="4" s="1"/>
  <c r="AO215" i="4" s="1"/>
  <c r="AN215" i="4" s="1"/>
  <c r="AM215" i="4" s="1"/>
  <c r="AL215" i="4" s="1"/>
  <c r="AK215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178" i="4"/>
  <c r="AS178" i="4" s="1"/>
  <c r="AR178" i="4"/>
  <c r="AQ178" i="4" s="1"/>
  <c r="AP178" i="4" s="1"/>
  <c r="AO178" i="4" s="1"/>
  <c r="AN178" i="4" s="1"/>
  <c r="AM178" i="4" s="1"/>
  <c r="AL178" i="4" s="1"/>
  <c r="AI178" i="4" s="1"/>
  <c r="AT227" i="4"/>
  <c r="AS227" i="4" s="1"/>
  <c r="AR227" i="4" s="1"/>
  <c r="AQ227" i="4" s="1"/>
  <c r="AP227" i="4" s="1"/>
  <c r="AO227" i="4" s="1"/>
  <c r="AN227" i="4" s="1"/>
  <c r="AM227" i="4" s="1"/>
  <c r="AL227" i="4" s="1"/>
  <c r="AJ227" i="4" s="1"/>
  <c r="AT180" i="4"/>
  <c r="AS180" i="4" s="1"/>
  <c r="AR180" i="4" s="1"/>
  <c r="AQ180" i="4" s="1"/>
  <c r="AP180" i="4" s="1"/>
  <c r="AO180" i="4" s="1"/>
  <c r="AN180" i="4" s="1"/>
  <c r="AM180" i="4" s="1"/>
  <c r="AL180" i="4" s="1"/>
  <c r="AJ180" i="4" s="1"/>
  <c r="AT135" i="4"/>
  <c r="AS135" i="4" s="1"/>
  <c r="AR135" i="4" s="1"/>
  <c r="AQ135" i="4"/>
  <c r="AP135" i="4" s="1"/>
  <c r="AT139" i="4"/>
  <c r="AS139" i="4" s="1"/>
  <c r="AR139" i="4" s="1"/>
  <c r="AQ139" i="4" s="1"/>
  <c r="AS161" i="4"/>
  <c r="AR161" i="4" s="1"/>
  <c r="AQ161" i="4" s="1"/>
  <c r="AT161" i="4"/>
  <c r="AT153" i="4"/>
  <c r="AS153" i="4" s="1"/>
  <c r="AR153" i="4" s="1"/>
  <c r="AT126" i="4"/>
  <c r="AT101" i="4"/>
  <c r="BK6" i="4"/>
  <c r="BJ6" i="4"/>
  <c r="BI6" i="4" s="1"/>
  <c r="BH6" i="4" s="1"/>
  <c r="BG6" i="4" s="1"/>
  <c r="U299" i="4"/>
  <c r="AF299" i="4"/>
  <c r="AF315" i="4"/>
  <c r="U315" i="4"/>
  <c r="AF306" i="4"/>
  <c r="U306" i="4"/>
  <c r="U160" i="4"/>
  <c r="AF160" i="4"/>
  <c r="U243" i="4"/>
  <c r="AF243" i="4"/>
  <c r="AF146" i="4"/>
  <c r="U146" i="4"/>
  <c r="AT1950" i="4"/>
  <c r="AS1950" i="4" s="1"/>
  <c r="AR1950" i="4" s="1"/>
  <c r="AQ1950" i="4" s="1"/>
  <c r="AP1950" i="4" s="1"/>
  <c r="AO1950" i="4" s="1"/>
  <c r="AN1950" i="4" s="1"/>
  <c r="AM1950" i="4" s="1"/>
  <c r="AL1950" i="4" s="1"/>
  <c r="AK1950" i="4" s="1"/>
  <c r="BK180" i="4"/>
  <c r="BJ180" i="4" s="1"/>
  <c r="BI180" i="4" s="1"/>
  <c r="BH180" i="4" s="1"/>
  <c r="BG180" i="4" s="1"/>
  <c r="BF180" i="4" s="1"/>
  <c r="BE180" i="4" s="1"/>
  <c r="BD180" i="4" s="1"/>
  <c r="BC180" i="4" s="1"/>
  <c r="BK34" i="4"/>
  <c r="BJ34" i="4" s="1"/>
  <c r="BI34" i="4" s="1"/>
  <c r="BH34" i="4" s="1"/>
  <c r="BG34" i="4" s="1"/>
  <c r="BF34" i="4" s="1"/>
  <c r="BE34" i="4" s="1"/>
  <c r="BD34" i="4" s="1"/>
  <c r="BC34" i="4" s="1"/>
  <c r="AF161" i="4"/>
  <c r="U161" i="4"/>
  <c r="U214" i="4"/>
  <c r="AF214" i="4"/>
  <c r="AF256" i="4"/>
  <c r="U256" i="4"/>
  <c r="BK158" i="4"/>
  <c r="BJ158" i="4" s="1"/>
  <c r="BI158" i="4" s="1"/>
  <c r="BH158" i="4" s="1"/>
  <c r="BG158" i="4" s="1"/>
  <c r="BF158" i="4" s="1"/>
  <c r="BE158" i="4" s="1"/>
  <c r="BD158" i="4" s="1"/>
  <c r="BC158" i="4" s="1"/>
  <c r="BA158" i="4" s="1"/>
  <c r="BK173" i="4"/>
  <c r="BJ173" i="4" s="1"/>
  <c r="BI173" i="4" s="1"/>
  <c r="BH173" i="4" s="1"/>
  <c r="BG173" i="4" s="1"/>
  <c r="BF173" i="4" s="1"/>
  <c r="BE173" i="4" s="1"/>
  <c r="BD173" i="4" s="1"/>
  <c r="BC173" i="4" s="1"/>
  <c r="BK120" i="4"/>
  <c r="BJ120" i="4"/>
  <c r="BI120" i="4" s="1"/>
  <c r="BH120" i="4" s="1"/>
  <c r="BG120" i="4" s="1"/>
  <c r="BF120" i="4" s="1"/>
  <c r="BE120" i="4" s="1"/>
  <c r="BD120" i="4" s="1"/>
  <c r="BC120" i="4" s="1"/>
  <c r="BK172" i="4"/>
  <c r="BJ172" i="4" s="1"/>
  <c r="BI172" i="4" s="1"/>
  <c r="BH172" i="4" s="1"/>
  <c r="BG172" i="4" s="1"/>
  <c r="BF172" i="4" s="1"/>
  <c r="BE172" i="4" s="1"/>
  <c r="BD172" i="4" s="1"/>
  <c r="BC172" i="4" s="1"/>
  <c r="BK92" i="4"/>
  <c r="BJ92" i="4" s="1"/>
  <c r="BI92" i="4" s="1"/>
  <c r="BH92" i="4" s="1"/>
  <c r="BG92" i="4" s="1"/>
  <c r="BF92" i="4" s="1"/>
  <c r="BE92" i="4" s="1"/>
  <c r="BD92" i="4" s="1"/>
  <c r="BC92" i="4" s="1"/>
  <c r="BA92" i="4" s="1"/>
  <c r="BK123" i="4"/>
  <c r="BJ123" i="4" s="1"/>
  <c r="BI123" i="4" s="1"/>
  <c r="BH123" i="4" s="1"/>
  <c r="BG123" i="4" s="1"/>
  <c r="BF123" i="4" s="1"/>
  <c r="BE123" i="4" s="1"/>
  <c r="BD123" i="4" s="1"/>
  <c r="BC123" i="4" s="1"/>
  <c r="BB123" i="4" s="1"/>
  <c r="BK178" i="4"/>
  <c r="BJ178" i="4" s="1"/>
  <c r="BI178" i="4" s="1"/>
  <c r="BH178" i="4" s="1"/>
  <c r="BG178" i="4" s="1"/>
  <c r="BF178" i="4" s="1"/>
  <c r="BE178" i="4" s="1"/>
  <c r="BD178" i="4" s="1"/>
  <c r="BC178" i="4" s="1"/>
  <c r="BB178" i="4" s="1"/>
  <c r="BK91" i="4"/>
  <c r="BJ91" i="4" s="1"/>
  <c r="BI91" i="4" s="1"/>
  <c r="BH91" i="4" s="1"/>
  <c r="BG91" i="4" s="1"/>
  <c r="BF91" i="4" s="1"/>
  <c r="BE91" i="4" s="1"/>
  <c r="BD91" i="4" s="1"/>
  <c r="BC91" i="4" s="1"/>
  <c r="BK126" i="4"/>
  <c r="BJ126" i="4"/>
  <c r="BI126" i="4" s="1"/>
  <c r="BH126" i="4" s="1"/>
  <c r="BG126" i="4" s="1"/>
  <c r="BF126" i="4" s="1"/>
  <c r="BE126" i="4" s="1"/>
  <c r="BD126" i="4" s="1"/>
  <c r="BC126" i="4" s="1"/>
  <c r="BA126" i="4" s="1"/>
  <c r="AT98" i="4"/>
  <c r="AS98" i="4" s="1"/>
  <c r="AR98" i="4" s="1"/>
  <c r="AQ98" i="4" s="1"/>
  <c r="AP98" i="4" s="1"/>
  <c r="AO98" i="4" s="1"/>
  <c r="AN98" i="4" s="1"/>
  <c r="AM98" i="4" s="1"/>
  <c r="AL98" i="4" s="1"/>
  <c r="BK104" i="4"/>
  <c r="BJ104" i="4"/>
  <c r="BI104" i="4" s="1"/>
  <c r="BH104" i="4" s="1"/>
  <c r="BG104" i="4" s="1"/>
  <c r="BF104" i="4" s="1"/>
  <c r="BE104" i="4" s="1"/>
  <c r="BD104" i="4" s="1"/>
  <c r="BC104" i="4" s="1"/>
  <c r="BK135" i="4"/>
  <c r="BJ135" i="4" s="1"/>
  <c r="BI135" i="4" s="1"/>
  <c r="BH135" i="4" s="1"/>
  <c r="BG135" i="4" s="1"/>
  <c r="BF135" i="4" s="1"/>
  <c r="BE135" i="4" s="1"/>
  <c r="BD135" i="4" s="1"/>
  <c r="BC135" i="4" s="1"/>
  <c r="AT93" i="4"/>
  <c r="AS93" i="4" s="1"/>
  <c r="AR93" i="4" s="1"/>
  <c r="AQ93" i="4" s="1"/>
  <c r="AP93" i="4" s="1"/>
  <c r="AO93" i="4" s="1"/>
  <c r="AN93" i="4" s="1"/>
  <c r="AM93" i="4" s="1"/>
  <c r="AL93" i="4" s="1"/>
  <c r="AT387" i="4"/>
  <c r="AS387" i="4" s="1"/>
  <c r="AR387" i="4" s="1"/>
  <c r="AQ387" i="4" s="1"/>
  <c r="AP387" i="4" s="1"/>
  <c r="AO387" i="4" s="1"/>
  <c r="AN387" i="4" s="1"/>
  <c r="AM387" i="4" s="1"/>
  <c r="AL387" i="4" s="1"/>
  <c r="BK33" i="4"/>
  <c r="BJ33" i="4" s="1"/>
  <c r="BI33" i="4" s="1"/>
  <c r="BH33" i="4" s="1"/>
  <c r="BG33" i="4" s="1"/>
  <c r="BF33" i="4" s="1"/>
  <c r="BE33" i="4" s="1"/>
  <c r="BD33" i="4" s="1"/>
  <c r="BC33" i="4" s="1"/>
  <c r="BB33" i="4" s="1"/>
  <c r="AT90" i="4"/>
  <c r="AS90" i="4" s="1"/>
  <c r="AR90" i="4" s="1"/>
  <c r="AQ90" i="4" s="1"/>
  <c r="AP90" i="4"/>
  <c r="AO90" i="4" s="1"/>
  <c r="AN90" i="4" s="1"/>
  <c r="AM90" i="4" s="1"/>
  <c r="AL90" i="4" s="1"/>
  <c r="AT82" i="4"/>
  <c r="AS82" i="4" s="1"/>
  <c r="AR82" i="4" s="1"/>
  <c r="AQ82" i="4" s="1"/>
  <c r="AP82" i="4" s="1"/>
  <c r="AO82" i="4" s="1"/>
  <c r="AN82" i="4" s="1"/>
  <c r="AM82" i="4" s="1"/>
  <c r="AL82" i="4" s="1"/>
  <c r="AT74" i="4"/>
  <c r="AS74" i="4" s="1"/>
  <c r="AR74" i="4" s="1"/>
  <c r="AQ74" i="4" s="1"/>
  <c r="AP74" i="4" s="1"/>
  <c r="AO74" i="4" s="1"/>
  <c r="AN74" i="4" s="1"/>
  <c r="AM74" i="4" s="1"/>
  <c r="AL74" i="4" s="1"/>
  <c r="AK74" i="4" s="1"/>
  <c r="AT66" i="4"/>
  <c r="AS66" i="4" s="1"/>
  <c r="AR66" i="4" s="1"/>
  <c r="AQ66" i="4" s="1"/>
  <c r="AP66" i="4" s="1"/>
  <c r="AO66" i="4" s="1"/>
  <c r="AN66" i="4" s="1"/>
  <c r="AM66" i="4" s="1"/>
  <c r="AL66" i="4" s="1"/>
  <c r="AK66" i="4" s="1"/>
  <c r="AT58" i="4"/>
  <c r="AS58" i="4" s="1"/>
  <c r="AR58" i="4" s="1"/>
  <c r="AQ58" i="4" s="1"/>
  <c r="AP58" i="4" s="1"/>
  <c r="AO58" i="4" s="1"/>
  <c r="AN58" i="4" s="1"/>
  <c r="AM58" i="4" s="1"/>
  <c r="AL58" i="4" s="1"/>
  <c r="AI58" i="4" s="1"/>
  <c r="AT50" i="4"/>
  <c r="AS50" i="4" s="1"/>
  <c r="AR50" i="4" s="1"/>
  <c r="AQ50" i="4" s="1"/>
  <c r="AP50" i="4" s="1"/>
  <c r="AO50" i="4" s="1"/>
  <c r="AN50" i="4" s="1"/>
  <c r="AM50" i="4" s="1"/>
  <c r="AL50" i="4" s="1"/>
  <c r="AJ50" i="4" s="1"/>
  <c r="AT42" i="4"/>
  <c r="AS42" i="4" s="1"/>
  <c r="AR42" i="4" s="1"/>
  <c r="AQ42" i="4" s="1"/>
  <c r="AP42" i="4" s="1"/>
  <c r="AO42" i="4" s="1"/>
  <c r="AN42" i="4" s="1"/>
  <c r="AM42" i="4" s="1"/>
  <c r="AL42" i="4" s="1"/>
  <c r="AK42" i="4" s="1"/>
  <c r="AT34" i="4"/>
  <c r="AS34" i="4" s="1"/>
  <c r="AR34" i="4" s="1"/>
  <c r="AQ34" i="4" s="1"/>
  <c r="AP34" i="4" s="1"/>
  <c r="AO34" i="4" s="1"/>
  <c r="AN34" i="4" s="1"/>
  <c r="AM34" i="4" s="1"/>
  <c r="AL34" i="4" s="1"/>
  <c r="AK34" i="4" s="1"/>
  <c r="AT63" i="4"/>
  <c r="AS63" i="4" s="1"/>
  <c r="AR63" i="4" s="1"/>
  <c r="AQ63" i="4" s="1"/>
  <c r="AP63" i="4" s="1"/>
  <c r="AO63" i="4" s="1"/>
  <c r="AN63" i="4" s="1"/>
  <c r="AM63" i="4" s="1"/>
  <c r="AL63" i="4" s="1"/>
  <c r="AT55" i="4"/>
  <c r="AS55" i="4" s="1"/>
  <c r="AR55" i="4" s="1"/>
  <c r="AQ55" i="4" s="1"/>
  <c r="AP55" i="4" s="1"/>
  <c r="AO55" i="4" s="1"/>
  <c r="AN55" i="4" s="1"/>
  <c r="AM55" i="4" s="1"/>
  <c r="AL55" i="4" s="1"/>
  <c r="AT47" i="4"/>
  <c r="AS47" i="4" s="1"/>
  <c r="AR47" i="4" s="1"/>
  <c r="AQ47" i="4" s="1"/>
  <c r="AP47" i="4" s="1"/>
  <c r="AO47" i="4" s="1"/>
  <c r="AN47" i="4" s="1"/>
  <c r="AM47" i="4" s="1"/>
  <c r="AL47" i="4" s="1"/>
  <c r="BK15" i="4"/>
  <c r="BJ15" i="4" s="1"/>
  <c r="BI15" i="4" s="1"/>
  <c r="BH15" i="4" s="1"/>
  <c r="BG15" i="4" s="1"/>
  <c r="BF15" i="4" s="1"/>
  <c r="BE15" i="4" s="1"/>
  <c r="BD15" i="4" s="1"/>
  <c r="BC15" i="4" s="1"/>
  <c r="BA15" i="4" s="1"/>
  <c r="BK31" i="4"/>
  <c r="BJ31" i="4" s="1"/>
  <c r="BI31" i="4" s="1"/>
  <c r="BH31" i="4" s="1"/>
  <c r="BG31" i="4" s="1"/>
  <c r="BF31" i="4" s="1"/>
  <c r="BE31" i="4" s="1"/>
  <c r="BD31" i="4" s="1"/>
  <c r="BC31" i="4" s="1"/>
  <c r="BB31" i="4" s="1"/>
  <c r="BK23" i="4"/>
  <c r="BJ23" i="4" s="1"/>
  <c r="BI23" i="4" s="1"/>
  <c r="BH23" i="4" s="1"/>
  <c r="BG23" i="4" s="1"/>
  <c r="BF23" i="4" s="1"/>
  <c r="BE23" i="4" s="1"/>
  <c r="BD23" i="4" s="1"/>
  <c r="BC23" i="4" s="1"/>
  <c r="AT409" i="4"/>
  <c r="AS409" i="4" s="1"/>
  <c r="AR409" i="4"/>
  <c r="AQ409" i="4" s="1"/>
  <c r="AP409" i="4" s="1"/>
  <c r="AO409" i="4" s="1"/>
  <c r="AN409" i="4" s="1"/>
  <c r="AM409" i="4" s="1"/>
  <c r="AL409" i="4" s="1"/>
  <c r="AT349" i="4"/>
  <c r="AS349" i="4" s="1"/>
  <c r="AR349" i="4" s="1"/>
  <c r="AQ349" i="4" s="1"/>
  <c r="AP349" i="4" s="1"/>
  <c r="AO349" i="4" s="1"/>
  <c r="AN349" i="4" s="1"/>
  <c r="AM349" i="4" s="1"/>
  <c r="AL349" i="4" s="1"/>
  <c r="AT305" i="4"/>
  <c r="AS305" i="4" s="1"/>
  <c r="AR305" i="4" s="1"/>
  <c r="AQ305" i="4" s="1"/>
  <c r="AP305" i="4" s="1"/>
  <c r="AO305" i="4" s="1"/>
  <c r="AN305" i="4" s="1"/>
  <c r="AM305" i="4" s="1"/>
  <c r="AL305" i="4" s="1"/>
  <c r="BK24" i="4"/>
  <c r="BJ24" i="4" s="1"/>
  <c r="BI24" i="4" s="1"/>
  <c r="BH24" i="4" s="1"/>
  <c r="BG24" i="4" s="1"/>
  <c r="BF24" i="4" s="1"/>
  <c r="BE24" i="4" s="1"/>
  <c r="BD24" i="4" s="1"/>
  <c r="BC24" i="4" s="1"/>
  <c r="BA24" i="4" s="1"/>
  <c r="AT301" i="4"/>
  <c r="AS301" i="4" s="1"/>
  <c r="AR301" i="4" s="1"/>
  <c r="AQ301" i="4" s="1"/>
  <c r="AP301" i="4" s="1"/>
  <c r="AO301" i="4" s="1"/>
  <c r="AN301" i="4" s="1"/>
  <c r="AM301" i="4" s="1"/>
  <c r="AL301" i="4" s="1"/>
  <c r="AJ30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AK249" i="4" s="1"/>
  <c r="AT274" i="4"/>
  <c r="AS274" i="4" s="1"/>
  <c r="AR274" i="4" s="1"/>
  <c r="AQ274" i="4" s="1"/>
  <c r="AP274" i="4" s="1"/>
  <c r="AO274" i="4" s="1"/>
  <c r="AN274" i="4" s="1"/>
  <c r="AM274" i="4" s="1"/>
  <c r="AL274" i="4" s="1"/>
  <c r="AT339" i="4"/>
  <c r="AS339" i="4" s="1"/>
  <c r="AR339" i="4" s="1"/>
  <c r="AQ339" i="4" s="1"/>
  <c r="AP339" i="4" s="1"/>
  <c r="AO339" i="4" s="1"/>
  <c r="AN339" i="4" s="1"/>
  <c r="AM339" i="4" s="1"/>
  <c r="AL339" i="4" s="1"/>
  <c r="AT331" i="4"/>
  <c r="AS331" i="4" s="1"/>
  <c r="AR331" i="4" s="1"/>
  <c r="AQ331" i="4" s="1"/>
  <c r="AP331" i="4" s="1"/>
  <c r="AO331" i="4" s="1"/>
  <c r="AN331" i="4" s="1"/>
  <c r="AM331" i="4" s="1"/>
  <c r="AL331" i="4" s="1"/>
  <c r="AJ331" i="4" s="1"/>
  <c r="AT322" i="4"/>
  <c r="AS322" i="4" s="1"/>
  <c r="AR322" i="4" s="1"/>
  <c r="AQ322" i="4" s="1"/>
  <c r="AP322" i="4" s="1"/>
  <c r="AO322" i="4" s="1"/>
  <c r="AN322" i="4" s="1"/>
  <c r="AM322" i="4" s="1"/>
  <c r="AL322" i="4" s="1"/>
  <c r="AT312" i="4"/>
  <c r="AS312" i="4" s="1"/>
  <c r="AR312" i="4" s="1"/>
  <c r="AQ312" i="4" s="1"/>
  <c r="AP312" i="4" s="1"/>
  <c r="AO312" i="4" s="1"/>
  <c r="AN312" i="4" s="1"/>
  <c r="AM312" i="4" s="1"/>
  <c r="AL312" i="4" s="1"/>
  <c r="AT287" i="4"/>
  <c r="AS287" i="4" s="1"/>
  <c r="AR287" i="4" s="1"/>
  <c r="AQ287" i="4" s="1"/>
  <c r="AP287" i="4" s="1"/>
  <c r="AO287" i="4" s="1"/>
  <c r="AN287" i="4" s="1"/>
  <c r="AM287" i="4" s="1"/>
  <c r="AL287" i="4" s="1"/>
  <c r="AJ287" i="4" s="1"/>
  <c r="AT286" i="4"/>
  <c r="AS286" i="4" s="1"/>
  <c r="AR286" i="4" s="1"/>
  <c r="AQ286" i="4" s="1"/>
  <c r="AP286" i="4" s="1"/>
  <c r="AO286" i="4" s="1"/>
  <c r="AN286" i="4" s="1"/>
  <c r="AM286" i="4" s="1"/>
  <c r="AL286" i="4" s="1"/>
  <c r="AJ286" i="4" s="1"/>
  <c r="AT242" i="4"/>
  <c r="AS242" i="4" s="1"/>
  <c r="AR242" i="4" s="1"/>
  <c r="AQ242" i="4" s="1"/>
  <c r="AP242" i="4" s="1"/>
  <c r="AO242" i="4" s="1"/>
  <c r="AN242" i="4" s="1"/>
  <c r="AM242" i="4" s="1"/>
  <c r="AL242" i="4" s="1"/>
  <c r="AT266" i="4"/>
  <c r="AS266" i="4" s="1"/>
  <c r="AR266" i="4" s="1"/>
  <c r="AQ266" i="4" s="1"/>
  <c r="AP266" i="4" s="1"/>
  <c r="AO266" i="4" s="1"/>
  <c r="AN266" i="4" s="1"/>
  <c r="AM266" i="4" s="1"/>
  <c r="AL266" i="4" s="1"/>
  <c r="AT176" i="4"/>
  <c r="AS176" i="4" s="1"/>
  <c r="AR176" i="4" s="1"/>
  <c r="AQ176" i="4" s="1"/>
  <c r="AP176" i="4" s="1"/>
  <c r="AO176" i="4" s="1"/>
  <c r="AN176" i="4" s="1"/>
  <c r="AM176" i="4" s="1"/>
  <c r="AL176" i="4" s="1"/>
  <c r="AT257" i="4"/>
  <c r="AS257" i="4" s="1"/>
  <c r="AR257" i="4" s="1"/>
  <c r="AQ257" i="4" s="1"/>
  <c r="AP257" i="4" s="1"/>
  <c r="AO257" i="4" s="1"/>
  <c r="AN257" i="4" s="1"/>
  <c r="AM257" i="4" s="1"/>
  <c r="AL257" i="4" s="1"/>
  <c r="AJ257" i="4" s="1"/>
  <c r="AT201" i="4"/>
  <c r="AS201" i="4" s="1"/>
  <c r="AR201" i="4" s="1"/>
  <c r="AQ201" i="4" s="1"/>
  <c r="AP201" i="4" s="1"/>
  <c r="AO201" i="4" s="1"/>
  <c r="AN201" i="4" s="1"/>
  <c r="AM201" i="4" s="1"/>
  <c r="AL20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AT213" i="4"/>
  <c r="AS213" i="4" s="1"/>
  <c r="AR213" i="4" s="1"/>
  <c r="AQ213" i="4" s="1"/>
  <c r="AP213" i="4" s="1"/>
  <c r="AO213" i="4" s="1"/>
  <c r="AN213" i="4" s="1"/>
  <c r="AM213" i="4" s="1"/>
  <c r="AL213" i="4" s="1"/>
  <c r="AT194" i="4"/>
  <c r="AS194" i="4" s="1"/>
  <c r="AR194" i="4" s="1"/>
  <c r="AQ194" i="4" s="1"/>
  <c r="AP194" i="4" s="1"/>
  <c r="AO194" i="4" s="1"/>
  <c r="AN194" i="4" s="1"/>
  <c r="AM194" i="4" s="1"/>
  <c r="AL194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225" i="4"/>
  <c r="AS225" i="4" s="1"/>
  <c r="AR225" i="4" s="1"/>
  <c r="AQ225" i="4" s="1"/>
  <c r="AP225" i="4" s="1"/>
  <c r="AO225" i="4" s="1"/>
  <c r="AN225" i="4" s="1"/>
  <c r="AM225" i="4" s="1"/>
  <c r="AL225" i="4" s="1"/>
  <c r="AT183" i="4"/>
  <c r="AS183" i="4" s="1"/>
  <c r="AR183" i="4" s="1"/>
  <c r="AQ183" i="4" s="1"/>
  <c r="AP183" i="4" s="1"/>
  <c r="AO183" i="4" s="1"/>
  <c r="AN183" i="4" s="1"/>
  <c r="AM183" i="4" s="1"/>
  <c r="AL183" i="4" s="1"/>
  <c r="AT144" i="4"/>
  <c r="AS144" i="4" s="1"/>
  <c r="AR144" i="4" s="1"/>
  <c r="AQ144" i="4" s="1"/>
  <c r="AP144" i="4" s="1"/>
  <c r="AO144" i="4" s="1"/>
  <c r="AN144" i="4" s="1"/>
  <c r="AM144" i="4" s="1"/>
  <c r="AL144" i="4" s="1"/>
  <c r="AK144" i="4" s="1"/>
  <c r="AT132" i="4"/>
  <c r="AS132" i="4"/>
  <c r="AR132" i="4" s="1"/>
  <c r="AQ132" i="4" s="1"/>
  <c r="AP132" i="4" s="1"/>
  <c r="AO132" i="4"/>
  <c r="AN132" i="4" s="1"/>
  <c r="AM132" i="4" s="1"/>
  <c r="AL132" i="4" s="1"/>
  <c r="AJ132" i="4" s="1"/>
  <c r="AT136" i="4"/>
  <c r="AS136" i="4" s="1"/>
  <c r="AR136" i="4" s="1"/>
  <c r="AQ136" i="4" s="1"/>
  <c r="AP136" i="4" s="1"/>
  <c r="AO136" i="4" s="1"/>
  <c r="AN136" i="4" s="1"/>
  <c r="AM136" i="4" s="1"/>
  <c r="AL136" i="4" s="1"/>
  <c r="AI136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S152" i="4"/>
  <c r="AR152" i="4" s="1"/>
  <c r="AQ152" i="4" s="1"/>
  <c r="AP152" i="4" s="1"/>
  <c r="AO152" i="4" s="1"/>
  <c r="AN152" i="4" s="1"/>
  <c r="AM152" i="4" s="1"/>
  <c r="AL152" i="4" s="1"/>
  <c r="AT152" i="4"/>
  <c r="AT175" i="4"/>
  <c r="AS175" i="4" s="1"/>
  <c r="AR175" i="4" s="1"/>
  <c r="AQ175" i="4" s="1"/>
  <c r="AP175" i="4" s="1"/>
  <c r="AO175" i="4" s="1"/>
  <c r="AN175" i="4" s="1"/>
  <c r="AM175" i="4" s="1"/>
  <c r="AL175" i="4" s="1"/>
  <c r="AT134" i="4"/>
  <c r="AS134" i="4" s="1"/>
  <c r="AR134" i="4" s="1"/>
  <c r="AQ134" i="4" s="1"/>
  <c r="AP134" i="4" s="1"/>
  <c r="AO134" i="4" s="1"/>
  <c r="AN134" i="4" s="1"/>
  <c r="AM134" i="4" s="1"/>
  <c r="AL134" i="4" s="1"/>
  <c r="AT111" i="4"/>
  <c r="AS111" i="4"/>
  <c r="AR111" i="4" s="1"/>
  <c r="AQ111" i="4" s="1"/>
  <c r="AP111" i="4" s="1"/>
  <c r="AO111" i="4" s="1"/>
  <c r="AN111" i="4" s="1"/>
  <c r="AM111" i="4" s="1"/>
  <c r="AL111" i="4" s="1"/>
  <c r="AJ111" i="4" s="1"/>
  <c r="AT110" i="4"/>
  <c r="AS110" i="4" s="1"/>
  <c r="AR110" i="4" s="1"/>
  <c r="AQ110" i="4" s="1"/>
  <c r="AP110" i="4" s="1"/>
  <c r="AO110" i="4" s="1"/>
  <c r="AN110" i="4" s="1"/>
  <c r="AM110" i="4" s="1"/>
  <c r="AL110" i="4" s="1"/>
  <c r="BK5" i="4"/>
  <c r="BJ5" i="4" s="1"/>
  <c r="BI5" i="4" s="1"/>
  <c r="BH5" i="4" s="1"/>
  <c r="BG5" i="4" s="1"/>
  <c r="BF5" i="4" s="1"/>
  <c r="BE5" i="4" s="1"/>
  <c r="BD5" i="4" s="1"/>
  <c r="BC5" i="4" s="1"/>
  <c r="AT411" i="4"/>
  <c r="AS411" i="4" s="1"/>
  <c r="AR411" i="4" s="1"/>
  <c r="AQ411" i="4" s="1"/>
  <c r="AP411" i="4" s="1"/>
  <c r="AO411" i="4" s="1"/>
  <c r="AN411" i="4" s="1"/>
  <c r="AM411" i="4" s="1"/>
  <c r="AL411" i="4" s="1"/>
  <c r="AT418" i="4"/>
  <c r="AS418" i="4" s="1"/>
  <c r="AR418" i="4" s="1"/>
  <c r="AQ418" i="4" s="1"/>
  <c r="AP418" i="4" s="1"/>
  <c r="AO418" i="4" s="1"/>
  <c r="AN418" i="4" s="1"/>
  <c r="AM418" i="4" s="1"/>
  <c r="AL418" i="4" s="1"/>
  <c r="U275" i="4"/>
  <c r="U235" i="4"/>
  <c r="AF235" i="4"/>
  <c r="U227" i="4"/>
  <c r="AF227" i="4"/>
  <c r="BK134" i="4"/>
  <c r="BJ134" i="4" s="1"/>
  <c r="BI134" i="4" s="1"/>
  <c r="BH134" i="4" s="1"/>
  <c r="BG134" i="4" s="1"/>
  <c r="BF134" i="4" s="1"/>
  <c r="BE134" i="4" s="1"/>
  <c r="BD134" i="4" s="1"/>
  <c r="BC134" i="4" s="1"/>
  <c r="BK165" i="4"/>
  <c r="BJ165" i="4"/>
  <c r="BI165" i="4" s="1"/>
  <c r="BH165" i="4" s="1"/>
  <c r="BG165" i="4" s="1"/>
  <c r="BF165" i="4" s="1"/>
  <c r="BE165" i="4" s="1"/>
  <c r="BD165" i="4" s="1"/>
  <c r="BC165" i="4" s="1"/>
  <c r="BK116" i="4"/>
  <c r="BJ116" i="4" s="1"/>
  <c r="BI116" i="4" s="1"/>
  <c r="BH116" i="4" s="1"/>
  <c r="BG116" i="4" s="1"/>
  <c r="BF116" i="4" s="1"/>
  <c r="BE116" i="4" s="1"/>
  <c r="BD116" i="4" s="1"/>
  <c r="BC116" i="4" s="1"/>
  <c r="BK164" i="4"/>
  <c r="BJ164" i="4" s="1"/>
  <c r="BI164" i="4" s="1"/>
  <c r="BH164" i="4" s="1"/>
  <c r="BG164" i="4" s="1"/>
  <c r="BF164" i="4" s="1"/>
  <c r="BE164" i="4" s="1"/>
  <c r="BD164" i="4" s="1"/>
  <c r="BC164" i="4" s="1"/>
  <c r="BK171" i="4"/>
  <c r="BJ171" i="4" s="1"/>
  <c r="BI171" i="4" s="1"/>
  <c r="BH171" i="4" s="1"/>
  <c r="BG171" i="4" s="1"/>
  <c r="BF171" i="4" s="1"/>
  <c r="BE171" i="4" s="1"/>
  <c r="BD171" i="4" s="1"/>
  <c r="BC171" i="4" s="1"/>
  <c r="BK119" i="4"/>
  <c r="BJ119" i="4" s="1"/>
  <c r="BI119" i="4" s="1"/>
  <c r="BH119" i="4" s="1"/>
  <c r="BG119" i="4" s="1"/>
  <c r="BF119" i="4" s="1"/>
  <c r="BE119" i="4" s="1"/>
  <c r="BD119" i="4" s="1"/>
  <c r="BC119" i="4" s="1"/>
  <c r="BK170" i="4"/>
  <c r="BJ170" i="4" s="1"/>
  <c r="BI170" i="4" s="1"/>
  <c r="BH170" i="4" s="1"/>
  <c r="BG170" i="4" s="1"/>
  <c r="BF170" i="4" s="1"/>
  <c r="BE170" i="4" s="1"/>
  <c r="BD170" i="4" s="1"/>
  <c r="BC170" i="4" s="1"/>
  <c r="BB170" i="4" s="1"/>
  <c r="BK177" i="4"/>
  <c r="BJ177" i="4"/>
  <c r="BI177" i="4" s="1"/>
  <c r="BH177" i="4" s="1"/>
  <c r="BG177" i="4" s="1"/>
  <c r="BF177" i="4" s="1"/>
  <c r="BE177" i="4" s="1"/>
  <c r="BD177" i="4" s="1"/>
  <c r="BC177" i="4" s="1"/>
  <c r="BK122" i="4"/>
  <c r="BJ122" i="4" s="1"/>
  <c r="BI122" i="4" s="1"/>
  <c r="BH122" i="4" s="1"/>
  <c r="BG122" i="4" s="1"/>
  <c r="BF122" i="4" s="1"/>
  <c r="BE122" i="4" s="1"/>
  <c r="BD122" i="4" s="1"/>
  <c r="BC122" i="4" s="1"/>
  <c r="BA122" i="4" s="1"/>
  <c r="AT94" i="4"/>
  <c r="AS94" i="4" s="1"/>
  <c r="AR94" i="4" s="1"/>
  <c r="AQ94" i="4" s="1"/>
  <c r="AP94" i="4" s="1"/>
  <c r="AO94" i="4" s="1"/>
  <c r="AN94" i="4" s="1"/>
  <c r="AM94" i="4" s="1"/>
  <c r="AL94" i="4" s="1"/>
  <c r="AI94" i="4" s="1"/>
  <c r="BK98" i="4"/>
  <c r="BJ98" i="4" s="1"/>
  <c r="BI98" i="4" s="1"/>
  <c r="BH98" i="4" s="1"/>
  <c r="BG98" i="4" s="1"/>
  <c r="BF98" i="4" s="1"/>
  <c r="BE98" i="4" s="1"/>
  <c r="BD98" i="4" s="1"/>
  <c r="BC98" i="4" s="1"/>
  <c r="BK129" i="4"/>
  <c r="BJ129" i="4" s="1"/>
  <c r="BI129" i="4" s="1"/>
  <c r="BH129" i="4" s="1"/>
  <c r="BG129" i="4" s="1"/>
  <c r="BF129" i="4" s="1"/>
  <c r="BE129" i="4" s="1"/>
  <c r="BD129" i="4" s="1"/>
  <c r="BC129" i="4" s="1"/>
  <c r="BB129" i="4" s="1"/>
  <c r="AT379" i="4"/>
  <c r="AS379" i="4" s="1"/>
  <c r="AR379" i="4"/>
  <c r="AQ379" i="4" s="1"/>
  <c r="AP379" i="4" s="1"/>
  <c r="AO379" i="4" s="1"/>
  <c r="AN379" i="4" s="1"/>
  <c r="AM379" i="4" s="1"/>
  <c r="AL379" i="4" s="1"/>
  <c r="BK30" i="4"/>
  <c r="BJ30" i="4" s="1"/>
  <c r="BI30" i="4" s="1"/>
  <c r="BH30" i="4" s="1"/>
  <c r="BG30" i="4" s="1"/>
  <c r="BF30" i="4" s="1"/>
  <c r="BE30" i="4" s="1"/>
  <c r="BD30" i="4" s="1"/>
  <c r="BC30" i="4" s="1"/>
  <c r="BK89" i="4"/>
  <c r="BJ89" i="4" s="1"/>
  <c r="BI89" i="4" s="1"/>
  <c r="BH89" i="4" s="1"/>
  <c r="BG89" i="4" s="1"/>
  <c r="BF89" i="4" s="1"/>
  <c r="BE89" i="4" s="1"/>
  <c r="BD89" i="4" s="1"/>
  <c r="BC89" i="4" s="1"/>
  <c r="BK81" i="4"/>
  <c r="BJ81" i="4" s="1"/>
  <c r="BI81" i="4" s="1"/>
  <c r="BH81" i="4" s="1"/>
  <c r="BG81" i="4" s="1"/>
  <c r="BF81" i="4" s="1"/>
  <c r="BE81" i="4" s="1"/>
  <c r="BD81" i="4" s="1"/>
  <c r="BC81" i="4" s="1"/>
  <c r="BA81" i="4" s="1"/>
  <c r="BK73" i="4"/>
  <c r="BJ73" i="4" s="1"/>
  <c r="BI73" i="4" s="1"/>
  <c r="BH73" i="4" s="1"/>
  <c r="BG73" i="4" s="1"/>
  <c r="BF73" i="4" s="1"/>
  <c r="BE73" i="4" s="1"/>
  <c r="BD73" i="4" s="1"/>
  <c r="BC73" i="4" s="1"/>
  <c r="BK65" i="4"/>
  <c r="BJ65" i="4" s="1"/>
  <c r="BI65" i="4" s="1"/>
  <c r="BH65" i="4" s="1"/>
  <c r="BG65" i="4" s="1"/>
  <c r="BF65" i="4" s="1"/>
  <c r="BE65" i="4" s="1"/>
  <c r="BD65" i="4" s="1"/>
  <c r="BC65" i="4" s="1"/>
  <c r="BK57" i="4"/>
  <c r="BJ57" i="4" s="1"/>
  <c r="BI57" i="4" s="1"/>
  <c r="BH57" i="4" s="1"/>
  <c r="BG57" i="4" s="1"/>
  <c r="BF57" i="4" s="1"/>
  <c r="BE57" i="4" s="1"/>
  <c r="BD57" i="4" s="1"/>
  <c r="BC57" i="4" s="1"/>
  <c r="BA57" i="4" s="1"/>
  <c r="BK49" i="4"/>
  <c r="BJ49" i="4" s="1"/>
  <c r="BI49" i="4" s="1"/>
  <c r="BH49" i="4" s="1"/>
  <c r="BG49" i="4" s="1"/>
  <c r="BF49" i="4" s="1"/>
  <c r="BE49" i="4" s="1"/>
  <c r="BD49" i="4" s="1"/>
  <c r="BC49" i="4" s="1"/>
  <c r="BB49" i="4" s="1"/>
  <c r="BK41" i="4"/>
  <c r="BJ41" i="4" s="1"/>
  <c r="BI41" i="4" s="1"/>
  <c r="BH41" i="4" s="1"/>
  <c r="BG41" i="4" s="1"/>
  <c r="BF41" i="4" s="1"/>
  <c r="BE41" i="4" s="1"/>
  <c r="BD41" i="4" s="1"/>
  <c r="BC41" i="4" s="1"/>
  <c r="AQ33" i="4"/>
  <c r="AP33" i="4" s="1"/>
  <c r="AO33" i="4" s="1"/>
  <c r="AN33" i="4" s="1"/>
  <c r="AM33" i="4" s="1"/>
  <c r="AL33" i="4" s="1"/>
  <c r="AT33" i="4"/>
  <c r="AS33" i="4" s="1"/>
  <c r="AR33" i="4" s="1"/>
  <c r="AT394" i="4"/>
  <c r="AS394" i="4"/>
  <c r="AR394" i="4" s="1"/>
  <c r="AQ394" i="4" s="1"/>
  <c r="AP394" i="4" s="1"/>
  <c r="AO394" i="4" s="1"/>
  <c r="AN394" i="4" s="1"/>
  <c r="AM394" i="4" s="1"/>
  <c r="AL394" i="4" s="1"/>
  <c r="AJ394" i="4" s="1"/>
  <c r="AT383" i="4"/>
  <c r="AS383" i="4" s="1"/>
  <c r="AR383" i="4" s="1"/>
  <c r="AQ383" i="4" s="1"/>
  <c r="AP383" i="4" s="1"/>
  <c r="AO383" i="4" s="1"/>
  <c r="AN383" i="4" s="1"/>
  <c r="AM383" i="4" s="1"/>
  <c r="AL383" i="4" s="1"/>
  <c r="AJ383" i="4" s="1"/>
  <c r="AT372" i="4"/>
  <c r="AS372" i="4" s="1"/>
  <c r="AR372" i="4" s="1"/>
  <c r="AQ372" i="4" s="1"/>
  <c r="AP372" i="4" s="1"/>
  <c r="AO372" i="4" s="1"/>
  <c r="AN372" i="4" s="1"/>
  <c r="AM372" i="4" s="1"/>
  <c r="AL372" i="4" s="1"/>
  <c r="AK372" i="4" s="1"/>
  <c r="BK86" i="4"/>
  <c r="BJ86" i="4" s="1"/>
  <c r="BI86" i="4" s="1"/>
  <c r="BH86" i="4" s="1"/>
  <c r="BG86" i="4" s="1"/>
  <c r="BF86" i="4" s="1"/>
  <c r="BE86" i="4" s="1"/>
  <c r="BD86" i="4" s="1"/>
  <c r="BC86" i="4" s="1"/>
  <c r="BB86" i="4" s="1"/>
  <c r="BK78" i="4"/>
  <c r="BJ78" i="4" s="1"/>
  <c r="BI78" i="4" s="1"/>
  <c r="BH78" i="4" s="1"/>
  <c r="BG78" i="4" s="1"/>
  <c r="BF78" i="4" s="1"/>
  <c r="BE78" i="4" s="1"/>
  <c r="BD78" i="4" s="1"/>
  <c r="BC78" i="4" s="1"/>
  <c r="BK62" i="4"/>
  <c r="BJ62" i="4" s="1"/>
  <c r="BI62" i="4" s="1"/>
  <c r="BH62" i="4" s="1"/>
  <c r="BG62" i="4" s="1"/>
  <c r="BF62" i="4" s="1"/>
  <c r="BE62" i="4" s="1"/>
  <c r="BD62" i="4" s="1"/>
  <c r="BC62" i="4" s="1"/>
  <c r="BK54" i="4"/>
  <c r="BJ54" i="4" s="1"/>
  <c r="BI54" i="4" s="1"/>
  <c r="BH54" i="4" s="1"/>
  <c r="BG54" i="4" s="1"/>
  <c r="BF54" i="4" s="1"/>
  <c r="BE54" i="4" s="1"/>
  <c r="BD54" i="4" s="1"/>
  <c r="BC54" i="4" s="1"/>
  <c r="BB54" i="4" s="1"/>
  <c r="BK46" i="4"/>
  <c r="BJ46" i="4" s="1"/>
  <c r="BI46" i="4" s="1"/>
  <c r="BH46" i="4" s="1"/>
  <c r="BG46" i="4" s="1"/>
  <c r="BF46" i="4" s="1"/>
  <c r="BE46" i="4" s="1"/>
  <c r="BD46" i="4" s="1"/>
  <c r="BC46" i="4" s="1"/>
  <c r="BK38" i="4"/>
  <c r="BJ38" i="4" s="1"/>
  <c r="BI38" i="4" s="1"/>
  <c r="BH38" i="4" s="1"/>
  <c r="BG38" i="4" s="1"/>
  <c r="BF38" i="4" s="1"/>
  <c r="BE38" i="4" s="1"/>
  <c r="BD38" i="4" s="1"/>
  <c r="BC38" i="4" s="1"/>
  <c r="BB38" i="4" s="1"/>
  <c r="AT22" i="4"/>
  <c r="AS22" i="4"/>
  <c r="AR22" i="4" s="1"/>
  <c r="AQ22" i="4" s="1"/>
  <c r="AP22" i="4" s="1"/>
  <c r="AO22" i="4" s="1"/>
  <c r="AN22" i="4" s="1"/>
  <c r="AM22" i="4" s="1"/>
  <c r="AL22" i="4" s="1"/>
  <c r="AT399" i="4"/>
  <c r="AS399" i="4" s="1"/>
  <c r="AR399" i="4" s="1"/>
  <c r="AQ399" i="4" s="1"/>
  <c r="AP399" i="4" s="1"/>
  <c r="AO399" i="4" s="1"/>
  <c r="AN399" i="4" s="1"/>
  <c r="AM399" i="4" s="1"/>
  <c r="AL399" i="4" s="1"/>
  <c r="AI399" i="4" s="1"/>
  <c r="AT347" i="4"/>
  <c r="AS347" i="4" s="1"/>
  <c r="AR347" i="4" s="1"/>
  <c r="AQ347" i="4" s="1"/>
  <c r="AP347" i="4" s="1"/>
  <c r="AO347" i="4" s="1"/>
  <c r="AN347" i="4" s="1"/>
  <c r="AM347" i="4" s="1"/>
  <c r="AL347" i="4" s="1"/>
  <c r="AK347" i="4" s="1"/>
  <c r="AT237" i="4"/>
  <c r="AS237" i="4" s="1"/>
  <c r="AR237" i="4" s="1"/>
  <c r="AQ237" i="4" s="1"/>
  <c r="AP237" i="4" s="1"/>
  <c r="AO237" i="4" s="1"/>
  <c r="AN237" i="4" s="1"/>
  <c r="AM237" i="4" s="1"/>
  <c r="AL237" i="4" s="1"/>
  <c r="AT23" i="4"/>
  <c r="AS23" i="4" s="1"/>
  <c r="AR23" i="4" s="1"/>
  <c r="AQ23" i="4" s="1"/>
  <c r="AP23" i="4" s="1"/>
  <c r="AO23" i="4" s="1"/>
  <c r="AN23" i="4" s="1"/>
  <c r="AM23" i="4" s="1"/>
  <c r="AL23" i="4" s="1"/>
  <c r="AI23" i="4" s="1"/>
  <c r="AT328" i="4"/>
  <c r="AS328" i="4" s="1"/>
  <c r="AR328" i="4" s="1"/>
  <c r="AQ328" i="4" s="1"/>
  <c r="AP328" i="4" s="1"/>
  <c r="AO328" i="4" s="1"/>
  <c r="AN328" i="4" s="1"/>
  <c r="AM328" i="4" s="1"/>
  <c r="AL328" i="4" s="1"/>
  <c r="AJ328" i="4" s="1"/>
  <c r="AT329" i="4"/>
  <c r="AS329" i="4" s="1"/>
  <c r="AR329" i="4" s="1"/>
  <c r="AQ329" i="4" s="1"/>
  <c r="AP329" i="4" s="1"/>
  <c r="AO329" i="4" s="1"/>
  <c r="AN329" i="4" s="1"/>
  <c r="AM329" i="4" s="1"/>
  <c r="AL329" i="4" s="1"/>
  <c r="AT240" i="4"/>
  <c r="AS240" i="4" s="1"/>
  <c r="AR240" i="4" s="1"/>
  <c r="AQ240" i="4" s="1"/>
  <c r="AP240" i="4" s="1"/>
  <c r="AO240" i="4" s="1"/>
  <c r="AN240" i="4" s="1"/>
  <c r="AM240" i="4" s="1"/>
  <c r="AL240" i="4" s="1"/>
  <c r="AI240" i="4" s="1"/>
  <c r="AT338" i="4"/>
  <c r="AS338" i="4" s="1"/>
  <c r="AR338" i="4" s="1"/>
  <c r="AQ338" i="4" s="1"/>
  <c r="AP338" i="4" s="1"/>
  <c r="AO338" i="4" s="1"/>
  <c r="AN338" i="4" s="1"/>
  <c r="AM338" i="4" s="1"/>
  <c r="AL338" i="4" s="1"/>
  <c r="AT330" i="4"/>
  <c r="AS330" i="4" s="1"/>
  <c r="AR330" i="4" s="1"/>
  <c r="AQ330" i="4" s="1"/>
  <c r="AP330" i="4" s="1"/>
  <c r="AO330" i="4" s="1"/>
  <c r="AN330" i="4" s="1"/>
  <c r="AM330" i="4" s="1"/>
  <c r="AL330" i="4" s="1"/>
  <c r="AK330" i="4" s="1"/>
  <c r="AT318" i="4"/>
  <c r="AS318" i="4" s="1"/>
  <c r="AR318" i="4" s="1"/>
  <c r="AQ318" i="4" s="1"/>
  <c r="AP318" i="4" s="1"/>
  <c r="AO318" i="4"/>
  <c r="AN318" i="4" s="1"/>
  <c r="AM318" i="4" s="1"/>
  <c r="AL318" i="4" s="1"/>
  <c r="AK318" i="4" s="1"/>
  <c r="AT310" i="4"/>
  <c r="AS310" i="4" s="1"/>
  <c r="AR310" i="4"/>
  <c r="AQ310" i="4" s="1"/>
  <c r="AP310" i="4" s="1"/>
  <c r="AO310" i="4" s="1"/>
  <c r="AN310" i="4" s="1"/>
  <c r="AM310" i="4" s="1"/>
  <c r="AL310" i="4" s="1"/>
  <c r="AT279" i="4"/>
  <c r="AS279" i="4" s="1"/>
  <c r="AR279" i="4" s="1"/>
  <c r="AQ279" i="4" s="1"/>
  <c r="AP279" i="4" s="1"/>
  <c r="AO279" i="4" s="1"/>
  <c r="AN279" i="4" s="1"/>
  <c r="AM279" i="4" s="1"/>
  <c r="AL279" i="4" s="1"/>
  <c r="AK279" i="4" s="1"/>
  <c r="AT278" i="4"/>
  <c r="AS278" i="4" s="1"/>
  <c r="AR278" i="4" s="1"/>
  <c r="AQ278" i="4" s="1"/>
  <c r="AP278" i="4" s="1"/>
  <c r="AO278" i="4" s="1"/>
  <c r="AN278" i="4" s="1"/>
  <c r="AM278" i="4" s="1"/>
  <c r="AL278" i="4" s="1"/>
  <c r="AT256" i="4"/>
  <c r="AS256" i="4" s="1"/>
  <c r="AR256" i="4" s="1"/>
  <c r="AQ256" i="4" s="1"/>
  <c r="AP256" i="4" s="1"/>
  <c r="AO256" i="4" s="1"/>
  <c r="AN256" i="4" s="1"/>
  <c r="AM256" i="4" s="1"/>
  <c r="AL256" i="4" s="1"/>
  <c r="AJ256" i="4" s="1"/>
  <c r="AT105" i="4"/>
  <c r="AS105" i="4" s="1"/>
  <c r="AR105" i="4" s="1"/>
  <c r="AQ105" i="4" s="1"/>
  <c r="AP105" i="4" s="1"/>
  <c r="AO105" i="4" s="1"/>
  <c r="AN105" i="4" s="1"/>
  <c r="AM105" i="4" s="1"/>
  <c r="AL105" i="4" s="1"/>
  <c r="AK105" i="4" s="1"/>
  <c r="AT186" i="4"/>
  <c r="AS186" i="4" s="1"/>
  <c r="AR186" i="4"/>
  <c r="AQ186" i="4" s="1"/>
  <c r="AP186" i="4" s="1"/>
  <c r="AO186" i="4" s="1"/>
  <c r="AN186" i="4" s="1"/>
  <c r="AM186" i="4" s="1"/>
  <c r="AL186" i="4" s="1"/>
  <c r="AI186" i="4" s="1"/>
  <c r="AT228" i="4"/>
  <c r="AS228" i="4" s="1"/>
  <c r="AR228" i="4" s="1"/>
  <c r="AQ228" i="4" s="1"/>
  <c r="AP228" i="4" s="1"/>
  <c r="AO228" i="4" s="1"/>
  <c r="AN228" i="4" s="1"/>
  <c r="AM228" i="4" s="1"/>
  <c r="AL228" i="4" s="1"/>
  <c r="AT189" i="4"/>
  <c r="AS189" i="4" s="1"/>
  <c r="AR189" i="4" s="1"/>
  <c r="AQ189" i="4" s="1"/>
  <c r="AP189" i="4" s="1"/>
  <c r="AO189" i="4" s="1"/>
  <c r="AN189" i="4" s="1"/>
  <c r="AM189" i="4" s="1"/>
  <c r="AL189" i="4" s="1"/>
  <c r="AT217" i="4"/>
  <c r="AS217" i="4"/>
  <c r="AR217" i="4" s="1"/>
  <c r="AQ217" i="4" s="1"/>
  <c r="AP217" i="4" s="1"/>
  <c r="AO217" i="4" s="1"/>
  <c r="AN217" i="4" s="1"/>
  <c r="AM217" i="4" s="1"/>
  <c r="AL217" i="4" s="1"/>
  <c r="AT223" i="4"/>
  <c r="AS223" i="4" s="1"/>
  <c r="AR223" i="4" s="1"/>
  <c r="AQ223" i="4" s="1"/>
  <c r="AP223" i="4" s="1"/>
  <c r="AO223" i="4" s="1"/>
  <c r="AN223" i="4" s="1"/>
  <c r="AM223" i="4" s="1"/>
  <c r="AL223" i="4" s="1"/>
  <c r="AT141" i="4"/>
  <c r="AS141" i="4" s="1"/>
  <c r="AR141" i="4" s="1"/>
  <c r="AQ141" i="4" s="1"/>
  <c r="AP141" i="4" s="1"/>
  <c r="AO141" i="4" s="1"/>
  <c r="AN141" i="4" s="1"/>
  <c r="AM141" i="4"/>
  <c r="AL141" i="4" s="1"/>
  <c r="AT127" i="4"/>
  <c r="AS127" i="4" s="1"/>
  <c r="AR127" i="4" s="1"/>
  <c r="AQ127" i="4" s="1"/>
  <c r="AP127" i="4" s="1"/>
  <c r="AO127" i="4" s="1"/>
  <c r="AN127" i="4" s="1"/>
  <c r="AM127" i="4" s="1"/>
  <c r="AL127" i="4" s="1"/>
  <c r="AL167" i="4"/>
  <c r="AJ167" i="4" s="1"/>
  <c r="AT167" i="4"/>
  <c r="AS167" i="4" s="1"/>
  <c r="AR167" i="4" s="1"/>
  <c r="AQ167" i="4" s="1"/>
  <c r="AP167" i="4" s="1"/>
  <c r="AO167" i="4" s="1"/>
  <c r="AN167" i="4" s="1"/>
  <c r="AM167" i="4" s="1"/>
  <c r="AT159" i="4"/>
  <c r="AS159" i="4" s="1"/>
  <c r="AR159" i="4" s="1"/>
  <c r="AQ159" i="4" s="1"/>
  <c r="AP159" i="4" s="1"/>
  <c r="AO159" i="4" s="1"/>
  <c r="AN159" i="4" s="1"/>
  <c r="AM159" i="4" s="1"/>
  <c r="AL159" i="4" s="1"/>
  <c r="AQ173" i="4"/>
  <c r="AP173" i="4" s="1"/>
  <c r="AO173" i="4" s="1"/>
  <c r="AN173" i="4" s="1"/>
  <c r="AM173" i="4" s="1"/>
  <c r="AL173" i="4" s="1"/>
  <c r="BK10" i="4"/>
  <c r="BJ10" i="4" s="1"/>
  <c r="BI10" i="4" s="1"/>
  <c r="BH10" i="4" s="1"/>
  <c r="BG10" i="4" s="1"/>
  <c r="BF10" i="4" s="1"/>
  <c r="BE10" i="4" s="1"/>
  <c r="BD10" i="4" s="1"/>
  <c r="BC10" i="4" s="1"/>
  <c r="AT108" i="4"/>
  <c r="AS108" i="4" s="1"/>
  <c r="AR108" i="4" s="1"/>
  <c r="AQ108" i="4" s="1"/>
  <c r="AP108" i="4" s="1"/>
  <c r="AO108" i="4" s="1"/>
  <c r="AN108" i="4" s="1"/>
  <c r="AM108" i="4" s="1"/>
  <c r="AL108" i="4" s="1"/>
  <c r="BJ4" i="4"/>
  <c r="BI4" i="4" s="1"/>
  <c r="BH4" i="4" s="1"/>
  <c r="BG4" i="4" s="1"/>
  <c r="BF4" i="4" s="1"/>
  <c r="BE4" i="4" s="1"/>
  <c r="BD4" i="4" s="1"/>
  <c r="BC4" i="4" s="1"/>
  <c r="BB4" i="4" s="1"/>
  <c r="BK4" i="4"/>
  <c r="AT426" i="4"/>
  <c r="AS426" i="4" s="1"/>
  <c r="AR426" i="4" s="1"/>
  <c r="AQ426" i="4" s="1"/>
  <c r="AP426" i="4" s="1"/>
  <c r="AO426" i="4" s="1"/>
  <c r="AN426" i="4" s="1"/>
  <c r="AM426" i="4" s="1"/>
  <c r="AL426" i="4" s="1"/>
  <c r="AT416" i="4"/>
  <c r="AS416" i="4" s="1"/>
  <c r="AR416" i="4" s="1"/>
  <c r="AQ416" i="4" s="1"/>
  <c r="AP416" i="4" s="1"/>
  <c r="AO416" i="4" s="1"/>
  <c r="AN416" i="4" s="1"/>
  <c r="AM416" i="4" s="1"/>
  <c r="AL416" i="4" s="1"/>
  <c r="U231" i="4"/>
  <c r="AF231" i="4"/>
  <c r="AF370" i="4"/>
  <c r="U370" i="4"/>
  <c r="BK174" i="4"/>
  <c r="BJ174" i="4" s="1"/>
  <c r="BI174" i="4" s="1"/>
  <c r="BH174" i="4" s="1"/>
  <c r="BG174" i="4" s="1"/>
  <c r="BF174" i="4" s="1"/>
  <c r="BE174" i="4" s="1"/>
  <c r="BD174" i="4" s="1"/>
  <c r="BC174" i="4" s="1"/>
  <c r="BK100" i="4"/>
  <c r="BJ100" i="4" s="1"/>
  <c r="BI100" i="4" s="1"/>
  <c r="BH100" i="4" s="1"/>
  <c r="BG100" i="4" s="1"/>
  <c r="BF100" i="4" s="1"/>
  <c r="BE100" i="4" s="1"/>
  <c r="BD100" i="4" s="1"/>
  <c r="BC100" i="4" s="1"/>
  <c r="BB100" i="4" s="1"/>
  <c r="BK157" i="4"/>
  <c r="BJ157" i="4" s="1"/>
  <c r="BI157" i="4" s="1"/>
  <c r="BH157" i="4" s="1"/>
  <c r="BG157" i="4" s="1"/>
  <c r="BF157" i="4" s="1"/>
  <c r="BE157" i="4" s="1"/>
  <c r="BD157" i="4" s="1"/>
  <c r="BC157" i="4" s="1"/>
  <c r="BF112" i="4"/>
  <c r="BE112" i="4" s="1"/>
  <c r="BD112" i="4" s="1"/>
  <c r="BC112" i="4" s="1"/>
  <c r="BK112" i="4"/>
  <c r="BJ112" i="4" s="1"/>
  <c r="BI112" i="4" s="1"/>
  <c r="BH112" i="4" s="1"/>
  <c r="BG112" i="4" s="1"/>
  <c r="BK156" i="4"/>
  <c r="BJ156" i="4" s="1"/>
  <c r="BI156" i="4"/>
  <c r="BH156" i="4" s="1"/>
  <c r="BG156" i="4" s="1"/>
  <c r="BF156" i="4" s="1"/>
  <c r="BE156" i="4" s="1"/>
  <c r="BD156" i="4" s="1"/>
  <c r="BC156" i="4" s="1"/>
  <c r="BA156" i="4" s="1"/>
  <c r="BK163" i="4"/>
  <c r="BJ163" i="4"/>
  <c r="BI163" i="4" s="1"/>
  <c r="BH163" i="4" s="1"/>
  <c r="BG163" i="4" s="1"/>
  <c r="BF163" i="4" s="1"/>
  <c r="BE163" i="4" s="1"/>
  <c r="BD163" i="4" s="1"/>
  <c r="BC163" i="4" s="1"/>
  <c r="BK115" i="4"/>
  <c r="BJ115" i="4" s="1"/>
  <c r="BI115" i="4" s="1"/>
  <c r="BH115" i="4" s="1"/>
  <c r="BG115" i="4" s="1"/>
  <c r="BF115" i="4" s="1"/>
  <c r="BE115" i="4" s="1"/>
  <c r="BD115" i="4" s="1"/>
  <c r="BC115" i="4" s="1"/>
  <c r="BK162" i="4"/>
  <c r="BJ162" i="4" s="1"/>
  <c r="BI162" i="4" s="1"/>
  <c r="BH162" i="4" s="1"/>
  <c r="BG162" i="4" s="1"/>
  <c r="BF162" i="4" s="1"/>
  <c r="BE162" i="4" s="1"/>
  <c r="BD162" i="4" s="1"/>
  <c r="BC162" i="4" s="1"/>
  <c r="BK169" i="4"/>
  <c r="BJ169" i="4" s="1"/>
  <c r="BI169" i="4" s="1"/>
  <c r="BH169" i="4" s="1"/>
  <c r="BG169" i="4" s="1"/>
  <c r="BF169" i="4" s="1"/>
  <c r="BE169" i="4" s="1"/>
  <c r="BD169" i="4" s="1"/>
  <c r="BC169" i="4" s="1"/>
  <c r="BK118" i="4"/>
  <c r="BJ118" i="4"/>
  <c r="BI118" i="4" s="1"/>
  <c r="BH118" i="4" s="1"/>
  <c r="BG118" i="4" s="1"/>
  <c r="BF118" i="4" s="1"/>
  <c r="BE118" i="4" s="1"/>
  <c r="BD118" i="4" s="1"/>
  <c r="BC118" i="4" s="1"/>
  <c r="BB118" i="4" s="1"/>
  <c r="BK176" i="4"/>
  <c r="BJ176" i="4" s="1"/>
  <c r="BI176" i="4" s="1"/>
  <c r="BH176" i="4" s="1"/>
  <c r="BG176" i="4" s="1"/>
  <c r="BF176" i="4" s="1"/>
  <c r="BE176" i="4" s="1"/>
  <c r="BD176" i="4"/>
  <c r="BC176" i="4" s="1"/>
  <c r="BK94" i="4"/>
  <c r="BJ94" i="4"/>
  <c r="BI94" i="4" s="1"/>
  <c r="BH94" i="4" s="1"/>
  <c r="BG94" i="4" s="1"/>
  <c r="BF94" i="4" s="1"/>
  <c r="BE94" i="4" s="1"/>
  <c r="BD94" i="4" s="1"/>
  <c r="BC94" i="4" s="1"/>
  <c r="BA94" i="4" s="1"/>
  <c r="BK125" i="4"/>
  <c r="BJ125" i="4" s="1"/>
  <c r="BI125" i="4" s="1"/>
  <c r="BH125" i="4" s="1"/>
  <c r="BG125" i="4" s="1"/>
  <c r="BF125" i="4" s="1"/>
  <c r="BE125" i="4" s="1"/>
  <c r="BD125" i="4" s="1"/>
  <c r="BC125" i="4" s="1"/>
  <c r="AT382" i="4"/>
  <c r="AS382" i="4" s="1"/>
  <c r="AR382" i="4" s="1"/>
  <c r="AQ382" i="4" s="1"/>
  <c r="AP382" i="4" s="1"/>
  <c r="AO382" i="4" s="1"/>
  <c r="AN382" i="4" s="1"/>
  <c r="AM382" i="4" s="1"/>
  <c r="AL382" i="4" s="1"/>
  <c r="AK382" i="4" s="1"/>
  <c r="BK28" i="4"/>
  <c r="BJ28" i="4" s="1"/>
  <c r="BI28" i="4" s="1"/>
  <c r="BH28" i="4" s="1"/>
  <c r="BG28" i="4" s="1"/>
  <c r="BF28" i="4" s="1"/>
  <c r="BE28" i="4" s="1"/>
  <c r="BD28" i="4" s="1"/>
  <c r="BC28" i="4" s="1"/>
  <c r="AT88" i="4"/>
  <c r="AS88" i="4"/>
  <c r="AR88" i="4" s="1"/>
  <c r="AQ88" i="4" s="1"/>
  <c r="AP88" i="4" s="1"/>
  <c r="AO88" i="4" s="1"/>
  <c r="AN88" i="4" s="1"/>
  <c r="AM88" i="4" s="1"/>
  <c r="AL88" i="4" s="1"/>
  <c r="AT80" i="4"/>
  <c r="AS80" i="4" s="1"/>
  <c r="AR80" i="4" s="1"/>
  <c r="AQ80" i="4" s="1"/>
  <c r="AP80" i="4" s="1"/>
  <c r="AO80" i="4" s="1"/>
  <c r="AN80" i="4" s="1"/>
  <c r="AM80" i="4" s="1"/>
  <c r="AL80" i="4" s="1"/>
  <c r="AT72" i="4"/>
  <c r="AS72" i="4" s="1"/>
  <c r="AR72" i="4" s="1"/>
  <c r="AQ72" i="4" s="1"/>
  <c r="AP72" i="4" s="1"/>
  <c r="AO72" i="4" s="1"/>
  <c r="AN72" i="4" s="1"/>
  <c r="AM72" i="4" s="1"/>
  <c r="AL72" i="4" s="1"/>
  <c r="AT56" i="4"/>
  <c r="AS56" i="4" s="1"/>
  <c r="AR56" i="4" s="1"/>
  <c r="AQ56" i="4" s="1"/>
  <c r="AP56" i="4" s="1"/>
  <c r="AO56" i="4" s="1"/>
  <c r="AN56" i="4" s="1"/>
  <c r="AM56" i="4" s="1"/>
  <c r="AL56" i="4" s="1"/>
  <c r="AT48" i="4"/>
  <c r="AS48" i="4" s="1"/>
  <c r="AR48" i="4" s="1"/>
  <c r="AQ48" i="4" s="1"/>
  <c r="AP48" i="4" s="1"/>
  <c r="AO48" i="4" s="1"/>
  <c r="AN48" i="4" s="1"/>
  <c r="AM48" i="4" s="1"/>
  <c r="AL48" i="4" s="1"/>
  <c r="AT32" i="4"/>
  <c r="AS32" i="4" s="1"/>
  <c r="AR32" i="4"/>
  <c r="AQ32" i="4" s="1"/>
  <c r="AP32" i="4" s="1"/>
  <c r="AO32" i="4" s="1"/>
  <c r="AN32" i="4" s="1"/>
  <c r="AM32" i="4" s="1"/>
  <c r="AL32" i="4" s="1"/>
  <c r="AT386" i="4"/>
  <c r="AS386" i="4" s="1"/>
  <c r="AR386" i="4" s="1"/>
  <c r="AQ386" i="4" s="1"/>
  <c r="AP386" i="4" s="1"/>
  <c r="AO386" i="4" s="1"/>
  <c r="AN386" i="4" s="1"/>
  <c r="AM386" i="4" s="1"/>
  <c r="AL386" i="4" s="1"/>
  <c r="AT375" i="4"/>
  <c r="AS375" i="4" s="1"/>
  <c r="AR375" i="4" s="1"/>
  <c r="AQ375" i="4" s="1"/>
  <c r="AP375" i="4" s="1"/>
  <c r="AO375" i="4" s="1"/>
  <c r="AN375" i="4" s="1"/>
  <c r="AM375" i="4" s="1"/>
  <c r="AL375" i="4" s="1"/>
  <c r="AT364" i="4"/>
  <c r="AS364" i="4" s="1"/>
  <c r="AR364" i="4" s="1"/>
  <c r="AQ364" i="4" s="1"/>
  <c r="AP364" i="4" s="1"/>
  <c r="AO364" i="4" s="1"/>
  <c r="AN364" i="4" s="1"/>
  <c r="AM364" i="4" s="1"/>
  <c r="AL364" i="4" s="1"/>
  <c r="AT85" i="4"/>
  <c r="AS85" i="4" s="1"/>
  <c r="AR85" i="4" s="1"/>
  <c r="AQ85" i="4" s="1"/>
  <c r="AP85" i="4" s="1"/>
  <c r="AO85" i="4" s="1"/>
  <c r="AN85" i="4" s="1"/>
  <c r="AM85" i="4" s="1"/>
  <c r="AL85" i="4" s="1"/>
  <c r="AK85" i="4" s="1"/>
  <c r="AM77" i="4"/>
  <c r="AL77" i="4" s="1"/>
  <c r="AI77" i="4" s="1"/>
  <c r="AT77" i="4"/>
  <c r="AS77" i="4" s="1"/>
  <c r="AR77" i="4" s="1"/>
  <c r="AQ77" i="4" s="1"/>
  <c r="AP77" i="4" s="1"/>
  <c r="AO77" i="4" s="1"/>
  <c r="AN77" i="4" s="1"/>
  <c r="AT69" i="4"/>
  <c r="AS69" i="4" s="1"/>
  <c r="AR69" i="4" s="1"/>
  <c r="AQ69" i="4" s="1"/>
  <c r="AP69" i="4" s="1"/>
  <c r="AO69" i="4" s="1"/>
  <c r="AN69" i="4" s="1"/>
  <c r="AM69" i="4" s="1"/>
  <c r="AL69" i="4" s="1"/>
  <c r="AT53" i="4"/>
  <c r="AS53" i="4" s="1"/>
  <c r="AR53" i="4"/>
  <c r="AQ53" i="4" s="1"/>
  <c r="AP53" i="4" s="1"/>
  <c r="AO53" i="4" s="1"/>
  <c r="AN53" i="4" s="1"/>
  <c r="AM53" i="4" s="1"/>
  <c r="AL53" i="4" s="1"/>
  <c r="AK53" i="4" s="1"/>
  <c r="AT45" i="4"/>
  <c r="AS45" i="4" s="1"/>
  <c r="AR45" i="4" s="1"/>
  <c r="AQ45" i="4" s="1"/>
  <c r="AP45" i="4" s="1"/>
  <c r="AO45" i="4" s="1"/>
  <c r="AN45" i="4" s="1"/>
  <c r="AM45" i="4" s="1"/>
  <c r="AL45" i="4" s="1"/>
  <c r="BK18" i="4"/>
  <c r="BJ18" i="4" s="1"/>
  <c r="BI18" i="4" s="1"/>
  <c r="BH18" i="4" s="1"/>
  <c r="BG18" i="4" s="1"/>
  <c r="BF18" i="4" s="1"/>
  <c r="BE18" i="4" s="1"/>
  <c r="BD18" i="4" s="1"/>
  <c r="BC18" i="4" s="1"/>
  <c r="BA18" i="4" s="1"/>
  <c r="AT403" i="4"/>
  <c r="AS403" i="4" s="1"/>
  <c r="AR403" i="4" s="1"/>
  <c r="AQ403" i="4" s="1"/>
  <c r="AP403" i="4" s="1"/>
  <c r="AO403" i="4" s="1"/>
  <c r="AN403" i="4" s="1"/>
  <c r="AM403" i="4" s="1"/>
  <c r="AL403" i="4"/>
  <c r="AJ403" i="4" s="1"/>
  <c r="BK29" i="4"/>
  <c r="BJ29" i="4" s="1"/>
  <c r="BI29" i="4" s="1"/>
  <c r="BH29" i="4" s="1"/>
  <c r="BG29" i="4" s="1"/>
  <c r="BF29" i="4" s="1"/>
  <c r="BE29" i="4" s="1"/>
  <c r="BD29" i="4" s="1"/>
  <c r="BC29" i="4" s="1"/>
  <c r="BK21" i="4"/>
  <c r="BJ21" i="4" s="1"/>
  <c r="BI21" i="4"/>
  <c r="BH21" i="4" s="1"/>
  <c r="BG21" i="4" s="1"/>
  <c r="BF21" i="4" s="1"/>
  <c r="BE21" i="4" s="1"/>
  <c r="BD21" i="4" s="1"/>
  <c r="BC21" i="4" s="1"/>
  <c r="AT361" i="4"/>
  <c r="AS361" i="4" s="1"/>
  <c r="AR361" i="4" s="1"/>
  <c r="AQ361" i="4" s="1"/>
  <c r="AP361" i="4" s="1"/>
  <c r="AO361" i="4" s="1"/>
  <c r="AN361" i="4" s="1"/>
  <c r="AM361" i="4" s="1"/>
  <c r="AL361" i="4" s="1"/>
  <c r="AP299" i="4"/>
  <c r="AO299" i="4" s="1"/>
  <c r="AN299" i="4" s="1"/>
  <c r="AM299" i="4" s="1"/>
  <c r="AL299" i="4" s="1"/>
  <c r="AT299" i="4"/>
  <c r="AS299" i="4" s="1"/>
  <c r="AR299" i="4" s="1"/>
  <c r="AQ299" i="4" s="1"/>
  <c r="BK16" i="4"/>
  <c r="BJ16" i="4" s="1"/>
  <c r="BI16" i="4" s="1"/>
  <c r="BH16" i="4" s="1"/>
  <c r="BG16" i="4" s="1"/>
  <c r="BF16" i="4" s="1"/>
  <c r="BE16" i="4" s="1"/>
  <c r="BD16" i="4" s="1"/>
  <c r="BC16" i="4" s="1"/>
  <c r="BH22" i="4"/>
  <c r="BG22" i="4" s="1"/>
  <c r="BF22" i="4" s="1"/>
  <c r="BE22" i="4" s="1"/>
  <c r="BD22" i="4" s="1"/>
  <c r="BC22" i="4" s="1"/>
  <c r="BB22" i="4" s="1"/>
  <c r="BK22" i="4"/>
  <c r="BJ22" i="4" s="1"/>
  <c r="BI22" i="4" s="1"/>
  <c r="AT324" i="4"/>
  <c r="AS324" i="4" s="1"/>
  <c r="AR324" i="4" s="1"/>
  <c r="AQ324" i="4" s="1"/>
  <c r="AP324" i="4" s="1"/>
  <c r="AO324" i="4" s="1"/>
  <c r="AN324" i="4" s="1"/>
  <c r="AM324" i="4" s="1"/>
  <c r="AL324" i="4" s="1"/>
  <c r="AI324" i="4" s="1"/>
  <c r="AT325" i="4"/>
  <c r="AS325" i="4" s="1"/>
  <c r="AR325" i="4" s="1"/>
  <c r="AQ325" i="4" s="1"/>
  <c r="AP325" i="4" s="1"/>
  <c r="AO325" i="4" s="1"/>
  <c r="AN325" i="4" s="1"/>
  <c r="AM325" i="4" s="1"/>
  <c r="AL325" i="4" s="1"/>
  <c r="AT235" i="4"/>
  <c r="AS235" i="4"/>
  <c r="AR235" i="4" s="1"/>
  <c r="AQ235" i="4" s="1"/>
  <c r="AP235" i="4" s="1"/>
  <c r="AO235" i="4" s="1"/>
  <c r="AN235" i="4" s="1"/>
  <c r="AM235" i="4" s="1"/>
  <c r="AL235" i="4" s="1"/>
  <c r="AT337" i="4"/>
  <c r="AS337" i="4" s="1"/>
  <c r="AR337" i="4" s="1"/>
  <c r="AQ337" i="4" s="1"/>
  <c r="AP337" i="4" s="1"/>
  <c r="AO337" i="4" s="1"/>
  <c r="AN337" i="4" s="1"/>
  <c r="AM337" i="4" s="1"/>
  <c r="AL337" i="4" s="1"/>
  <c r="AT297" i="4"/>
  <c r="AS297" i="4" s="1"/>
  <c r="AR297" i="4" s="1"/>
  <c r="AQ297" i="4" s="1"/>
  <c r="AP297" i="4" s="1"/>
  <c r="AO297" i="4" s="1"/>
  <c r="AN297" i="4" s="1"/>
  <c r="AM297" i="4" s="1"/>
  <c r="AL297" i="4" s="1"/>
  <c r="AI297" i="4" s="1"/>
  <c r="AT314" i="4"/>
  <c r="AS314" i="4" s="1"/>
  <c r="AR314" i="4" s="1"/>
  <c r="AQ314" i="4"/>
  <c r="AP314" i="4" s="1"/>
  <c r="AO314" i="4" s="1"/>
  <c r="AN314" i="4" s="1"/>
  <c r="AM314" i="4" s="1"/>
  <c r="AL314" i="4" s="1"/>
  <c r="AT308" i="4"/>
  <c r="AS308" i="4" s="1"/>
  <c r="AR308" i="4" s="1"/>
  <c r="AQ308" i="4" s="1"/>
  <c r="AP308" i="4" s="1"/>
  <c r="AO308" i="4" s="1"/>
  <c r="AN308" i="4" s="1"/>
  <c r="AM308" i="4" s="1"/>
  <c r="AL308" i="4" s="1"/>
  <c r="AT243" i="4"/>
  <c r="AS243" i="4" s="1"/>
  <c r="AR243" i="4" s="1"/>
  <c r="AQ243" i="4" s="1"/>
  <c r="AP243" i="4" s="1"/>
  <c r="AO243" i="4" s="1"/>
  <c r="AN243" i="4" s="1"/>
  <c r="AM243" i="4" s="1"/>
  <c r="AL243" i="4" s="1"/>
  <c r="AT293" i="4"/>
  <c r="AS293" i="4"/>
  <c r="AR293" i="4" s="1"/>
  <c r="AQ293" i="4" s="1"/>
  <c r="AP293" i="4" s="1"/>
  <c r="AO293" i="4" s="1"/>
  <c r="AN293" i="4" s="1"/>
  <c r="AM293" i="4" s="1"/>
  <c r="AL293" i="4" s="1"/>
  <c r="AT191" i="4"/>
  <c r="AS191" i="4" s="1"/>
  <c r="AR191" i="4" s="1"/>
  <c r="AQ191" i="4" s="1"/>
  <c r="AP191" i="4" s="1"/>
  <c r="AO191" i="4" s="1"/>
  <c r="AN191" i="4" s="1"/>
  <c r="AM191" i="4" s="1"/>
  <c r="AL191" i="4" s="1"/>
  <c r="AJ191" i="4" s="1"/>
  <c r="AT255" i="4"/>
  <c r="AS255" i="4"/>
  <c r="AR255" i="4" s="1"/>
  <c r="AQ255" i="4" s="1"/>
  <c r="AP255" i="4" s="1"/>
  <c r="AO255" i="4" s="1"/>
  <c r="AN255" i="4" s="1"/>
  <c r="AM255" i="4" s="1"/>
  <c r="AL255" i="4" s="1"/>
  <c r="AT252" i="4"/>
  <c r="AS252" i="4" s="1"/>
  <c r="AR252" i="4" s="1"/>
  <c r="AQ252" i="4" s="1"/>
  <c r="AP252" i="4" s="1"/>
  <c r="AO252" i="4" s="1"/>
  <c r="AN252" i="4" s="1"/>
  <c r="AM252" i="4" s="1"/>
  <c r="AL252" i="4" s="1"/>
  <c r="AT209" i="4"/>
  <c r="AS209" i="4" s="1"/>
  <c r="AR209" i="4" s="1"/>
  <c r="AQ209" i="4" s="1"/>
  <c r="AP209" i="4" s="1"/>
  <c r="AO209" i="4" s="1"/>
  <c r="AN209" i="4" s="1"/>
  <c r="AM209" i="4" s="1"/>
  <c r="AL209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T195" i="4"/>
  <c r="AS195" i="4" s="1"/>
  <c r="AR195" i="4" s="1"/>
  <c r="AQ195" i="4" s="1"/>
  <c r="AP195" i="4" s="1"/>
  <c r="AO195" i="4" s="1"/>
  <c r="AN195" i="4" s="1"/>
  <c r="AM195" i="4" s="1"/>
  <c r="AL195" i="4" s="1"/>
  <c r="AT221" i="4"/>
  <c r="AS221" i="4" s="1"/>
  <c r="AR221" i="4" s="1"/>
  <c r="AQ221" i="4" s="1"/>
  <c r="AP221" i="4" s="1"/>
  <c r="AO221" i="4" s="1"/>
  <c r="AN221" i="4" s="1"/>
  <c r="AM221" i="4" s="1"/>
  <c r="AL221" i="4" s="1"/>
  <c r="AK221" i="4" s="1"/>
  <c r="AT174" i="4"/>
  <c r="AS174" i="4" s="1"/>
  <c r="AR174" i="4" s="1"/>
  <c r="AQ174" i="4" s="1"/>
  <c r="AP174" i="4" s="1"/>
  <c r="AO174" i="4" s="1"/>
  <c r="AN174" i="4" s="1"/>
  <c r="AM174" i="4" s="1"/>
  <c r="AL174" i="4" s="1"/>
  <c r="AJ174" i="4" s="1"/>
  <c r="AT145" i="4"/>
  <c r="AS145" i="4" s="1"/>
  <c r="AR145" i="4" s="1"/>
  <c r="AQ145" i="4" s="1"/>
  <c r="AP145" i="4" s="1"/>
  <c r="AO145" i="4" s="1"/>
  <c r="AN145" i="4" s="1"/>
  <c r="AM145" i="4" s="1"/>
  <c r="AL145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T158" i="4"/>
  <c r="AS158" i="4" s="1"/>
  <c r="AR158" i="4" s="1"/>
  <c r="AQ158" i="4" s="1"/>
  <c r="AP158" i="4" s="1"/>
  <c r="AO158" i="4" s="1"/>
  <c r="AN158" i="4" s="1"/>
  <c r="AM158" i="4" s="1"/>
  <c r="AL158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T171" i="4"/>
  <c r="AS171" i="4" s="1"/>
  <c r="AR171" i="4" s="1"/>
  <c r="AQ171" i="4" s="1"/>
  <c r="AP171" i="4" s="1"/>
  <c r="AO171" i="4" s="1"/>
  <c r="AN171" i="4" s="1"/>
  <c r="AM171" i="4" s="1"/>
  <c r="AL171" i="4" s="1"/>
  <c r="AS113" i="4"/>
  <c r="AR113" i="4" s="1"/>
  <c r="AQ113" i="4" s="1"/>
  <c r="AP113" i="4" s="1"/>
  <c r="AO113" i="4" s="1"/>
  <c r="AN113" i="4" s="1"/>
  <c r="AM113" i="4" s="1"/>
  <c r="AL113" i="4" s="1"/>
  <c r="AT106" i="4"/>
  <c r="AS106" i="4" s="1"/>
  <c r="AR106" i="4" s="1"/>
  <c r="AQ106" i="4" s="1"/>
  <c r="AP106" i="4" s="1"/>
  <c r="AO106" i="4" s="1"/>
  <c r="AN106" i="4" s="1"/>
  <c r="AM106" i="4" s="1"/>
  <c r="AL106" i="4" s="1"/>
  <c r="BK3" i="4"/>
  <c r="BJ3" i="4" s="1"/>
  <c r="BI3" i="4" s="1"/>
  <c r="BH3" i="4" s="1"/>
  <c r="BG3" i="4" s="1"/>
  <c r="BF3" i="4" s="1"/>
  <c r="BE3" i="4" s="1"/>
  <c r="BD3" i="4" s="1"/>
  <c r="BC3" i="4" s="1"/>
  <c r="AT414" i="4"/>
  <c r="AS414" i="4" s="1"/>
  <c r="AR414" i="4" s="1"/>
  <c r="AQ414" i="4" s="1"/>
  <c r="AP414" i="4" s="1"/>
  <c r="AO414" i="4" s="1"/>
  <c r="AN414" i="4" s="1"/>
  <c r="AM414" i="4" s="1"/>
  <c r="AL414" i="4" s="1"/>
  <c r="AK414" i="4" s="1"/>
  <c r="AF355" i="4"/>
  <c r="U355" i="4"/>
  <c r="AF354" i="4"/>
  <c r="U354" i="4"/>
  <c r="BK97" i="4"/>
  <c r="BJ97" i="4" s="1"/>
  <c r="BI97" i="4" s="1"/>
  <c r="BH97" i="4" s="1"/>
  <c r="BG97" i="4" s="1"/>
  <c r="BF97" i="4" s="1"/>
  <c r="BE97" i="4" s="1"/>
  <c r="BD97" i="4" s="1"/>
  <c r="BC97" i="4" s="1"/>
  <c r="BJ149" i="4"/>
  <c r="BI149" i="4" s="1"/>
  <c r="BH149" i="4" s="1"/>
  <c r="BG149" i="4" s="1"/>
  <c r="BF149" i="4" s="1"/>
  <c r="BE149" i="4" s="1"/>
  <c r="BD149" i="4" s="1"/>
  <c r="BC149" i="4" s="1"/>
  <c r="BK149" i="4"/>
  <c r="BK148" i="4"/>
  <c r="BJ148" i="4" s="1"/>
  <c r="BI148" i="4" s="1"/>
  <c r="BH148" i="4" s="1"/>
  <c r="BG148" i="4" s="1"/>
  <c r="BF148" i="4" s="1"/>
  <c r="BE148" i="4" s="1"/>
  <c r="BD148" i="4" s="1"/>
  <c r="BC148" i="4" s="1"/>
  <c r="BK155" i="4"/>
  <c r="BJ155" i="4" s="1"/>
  <c r="BI155" i="4" s="1"/>
  <c r="BH155" i="4" s="1"/>
  <c r="BG155" i="4" s="1"/>
  <c r="BF155" i="4" s="1"/>
  <c r="BE155" i="4" s="1"/>
  <c r="BD155" i="4" s="1"/>
  <c r="BC155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154" i="4"/>
  <c r="BJ154" i="4" s="1"/>
  <c r="BI154" i="4" s="1"/>
  <c r="BH154" i="4" s="1"/>
  <c r="BG154" i="4" s="1"/>
  <c r="BF154" i="4" s="1"/>
  <c r="BE154" i="4" s="1"/>
  <c r="BD154" i="4" s="1"/>
  <c r="BC154" i="4" s="1"/>
  <c r="BK161" i="4"/>
  <c r="BJ161" i="4" s="1"/>
  <c r="BI161" i="4" s="1"/>
  <c r="BH161" i="4" s="1"/>
  <c r="BG161" i="4" s="1"/>
  <c r="BF161" i="4" s="1"/>
  <c r="BE161" i="4" s="1"/>
  <c r="BD161" i="4" s="1"/>
  <c r="BC161" i="4" s="1"/>
  <c r="BK114" i="4"/>
  <c r="BJ114" i="4" s="1"/>
  <c r="BI114" i="4" s="1"/>
  <c r="BH114" i="4" s="1"/>
  <c r="BG114" i="4" s="1"/>
  <c r="BF114" i="4" s="1"/>
  <c r="BE114" i="4" s="1"/>
  <c r="BD114" i="4" s="1"/>
  <c r="BC114" i="4" s="1"/>
  <c r="BB114" i="4" s="1"/>
  <c r="BK168" i="4"/>
  <c r="BJ168" i="4" s="1"/>
  <c r="BI168" i="4" s="1"/>
  <c r="BH168" i="4" s="1"/>
  <c r="BG168" i="4" s="1"/>
  <c r="BF168" i="4" s="1"/>
  <c r="BE168" i="4" s="1"/>
  <c r="BD168" i="4" s="1"/>
  <c r="BC168" i="4" s="1"/>
  <c r="BK175" i="4"/>
  <c r="BJ175" i="4" s="1"/>
  <c r="BI175" i="4" s="1"/>
  <c r="BH175" i="4" s="1"/>
  <c r="BG175" i="4" s="1"/>
  <c r="BF175" i="4" s="1"/>
  <c r="BE175" i="4" s="1"/>
  <c r="BD175" i="4" s="1"/>
  <c r="BC175" i="4" s="1"/>
  <c r="AT371" i="4"/>
  <c r="AS371" i="4" s="1"/>
  <c r="AR371" i="4" s="1"/>
  <c r="AQ371" i="4" s="1"/>
  <c r="AP371" i="4" s="1"/>
  <c r="AO371" i="4" s="1"/>
  <c r="AN371" i="4" s="1"/>
  <c r="AM371" i="4" s="1"/>
  <c r="AL371" i="4" s="1"/>
  <c r="AT374" i="4"/>
  <c r="AS374" i="4" s="1"/>
  <c r="AR374" i="4" s="1"/>
  <c r="AQ374" i="4" s="1"/>
  <c r="AP374" i="4" s="1"/>
  <c r="AO374" i="4" s="1"/>
  <c r="AN374" i="4" s="1"/>
  <c r="AM374" i="4" s="1"/>
  <c r="AL374" i="4"/>
  <c r="AT392" i="4"/>
  <c r="AS392" i="4" s="1"/>
  <c r="AR392" i="4" s="1"/>
  <c r="AQ392" i="4" s="1"/>
  <c r="AP392" i="4" s="1"/>
  <c r="AO392" i="4" s="1"/>
  <c r="AN392" i="4" s="1"/>
  <c r="AM392" i="4" s="1"/>
  <c r="AL392" i="4" s="1"/>
  <c r="AJ392" i="4" s="1"/>
  <c r="BK87" i="4"/>
  <c r="BJ87" i="4" s="1"/>
  <c r="BI87" i="4" s="1"/>
  <c r="BH87" i="4" s="1"/>
  <c r="BG87" i="4" s="1"/>
  <c r="BF87" i="4" s="1"/>
  <c r="BE87" i="4" s="1"/>
  <c r="BD87" i="4" s="1"/>
  <c r="BC87" i="4" s="1"/>
  <c r="BK79" i="4"/>
  <c r="BJ79" i="4" s="1"/>
  <c r="BI79" i="4" s="1"/>
  <c r="BH79" i="4" s="1"/>
  <c r="BG79" i="4" s="1"/>
  <c r="BF79" i="4" s="1"/>
  <c r="BE79" i="4" s="1"/>
  <c r="BD79" i="4" s="1"/>
  <c r="BC79" i="4" s="1"/>
  <c r="BK71" i="4"/>
  <c r="BJ71" i="4" s="1"/>
  <c r="BI71" i="4" s="1"/>
  <c r="BH71" i="4" s="1"/>
  <c r="BG71" i="4" s="1"/>
  <c r="BF71" i="4" s="1"/>
  <c r="BE71" i="4" s="1"/>
  <c r="BD71" i="4" s="1"/>
  <c r="BC71" i="4" s="1"/>
  <c r="BK63" i="4"/>
  <c r="BJ63" i="4" s="1"/>
  <c r="BI63" i="4" s="1"/>
  <c r="BH63" i="4" s="1"/>
  <c r="BG63" i="4" s="1"/>
  <c r="BF63" i="4" s="1"/>
  <c r="BE63" i="4" s="1"/>
  <c r="BD63" i="4" s="1"/>
  <c r="BC63" i="4" s="1"/>
  <c r="BK55" i="4"/>
  <c r="BJ55" i="4" s="1"/>
  <c r="BI55" i="4" s="1"/>
  <c r="BH55" i="4" s="1"/>
  <c r="BG55" i="4" s="1"/>
  <c r="BF55" i="4" s="1"/>
  <c r="BE55" i="4" s="1"/>
  <c r="BD55" i="4" s="1"/>
  <c r="BC55" i="4" s="1"/>
  <c r="BK47" i="4"/>
  <c r="BJ47" i="4" s="1"/>
  <c r="BI47" i="4" s="1"/>
  <c r="BH47" i="4" s="1"/>
  <c r="BG47" i="4" s="1"/>
  <c r="BF47" i="4" s="1"/>
  <c r="BE47" i="4" s="1"/>
  <c r="BD47" i="4" s="1"/>
  <c r="BC47" i="4" s="1"/>
  <c r="BK39" i="4"/>
  <c r="BJ39" i="4" s="1"/>
  <c r="BI39" i="4" s="1"/>
  <c r="BH39" i="4" s="1"/>
  <c r="BG39" i="4" s="1"/>
  <c r="BF39" i="4" s="1"/>
  <c r="BE39" i="4" s="1"/>
  <c r="BD39" i="4" s="1"/>
  <c r="BC39" i="4" s="1"/>
  <c r="AT378" i="4"/>
  <c r="AS378" i="4" s="1"/>
  <c r="AR378" i="4" s="1"/>
  <c r="AQ378" i="4" s="1"/>
  <c r="AP378" i="4" s="1"/>
  <c r="AO378" i="4" s="1"/>
  <c r="AN378" i="4" s="1"/>
  <c r="AM378" i="4" s="1"/>
  <c r="AL378" i="4" s="1"/>
  <c r="AT367" i="4"/>
  <c r="AS367" i="4" s="1"/>
  <c r="AR367" i="4" s="1"/>
  <c r="AQ367" i="4" s="1"/>
  <c r="AP367" i="4" s="1"/>
  <c r="AO367" i="4" s="1"/>
  <c r="AN367" i="4" s="1"/>
  <c r="AM367" i="4" s="1"/>
  <c r="AL367" i="4" s="1"/>
  <c r="AT358" i="4"/>
  <c r="AS358" i="4" s="1"/>
  <c r="AR358" i="4" s="1"/>
  <c r="AQ358" i="4" s="1"/>
  <c r="AP358" i="4" s="1"/>
  <c r="AO358" i="4" s="1"/>
  <c r="AN358" i="4" s="1"/>
  <c r="AM358" i="4" s="1"/>
  <c r="AL358" i="4" s="1"/>
  <c r="BK84" i="4"/>
  <c r="BJ84" i="4" s="1"/>
  <c r="BI84" i="4" s="1"/>
  <c r="BH84" i="4" s="1"/>
  <c r="BG84" i="4" s="1"/>
  <c r="BF84" i="4" s="1"/>
  <c r="BE84" i="4" s="1"/>
  <c r="BD84" i="4" s="1"/>
  <c r="BC84" i="4" s="1"/>
  <c r="BK76" i="4"/>
  <c r="BJ76" i="4" s="1"/>
  <c r="BI76" i="4" s="1"/>
  <c r="BH76" i="4" s="1"/>
  <c r="BG76" i="4" s="1"/>
  <c r="BF76" i="4" s="1"/>
  <c r="BE76" i="4" s="1"/>
  <c r="BD76" i="4" s="1"/>
  <c r="BC76" i="4" s="1"/>
  <c r="BK68" i="4"/>
  <c r="BJ68" i="4" s="1"/>
  <c r="BI68" i="4" s="1"/>
  <c r="BH68" i="4" s="1"/>
  <c r="BG68" i="4" s="1"/>
  <c r="BF68" i="4" s="1"/>
  <c r="BE68" i="4" s="1"/>
  <c r="BD68" i="4" s="1"/>
  <c r="BC68" i="4" s="1"/>
  <c r="BB68" i="4" s="1"/>
  <c r="BJ60" i="4"/>
  <c r="BI60" i="4" s="1"/>
  <c r="BH60" i="4" s="1"/>
  <c r="BG60" i="4" s="1"/>
  <c r="BF60" i="4" s="1"/>
  <c r="BE60" i="4" s="1"/>
  <c r="BD60" i="4" s="1"/>
  <c r="BC60" i="4" s="1"/>
  <c r="BK52" i="4"/>
  <c r="AT393" i="4"/>
  <c r="AS393" i="4" s="1"/>
  <c r="AR393" i="4" s="1"/>
  <c r="AQ393" i="4" s="1"/>
  <c r="AP393" i="4" s="1"/>
  <c r="AO393" i="4" s="1"/>
  <c r="AN393" i="4" s="1"/>
  <c r="AM393" i="4" s="1"/>
  <c r="AL393" i="4" s="1"/>
  <c r="AT313" i="4"/>
  <c r="AS313" i="4" s="1"/>
  <c r="AR313" i="4" s="1"/>
  <c r="AQ313" i="4" s="1"/>
  <c r="AP313" i="4" s="1"/>
  <c r="AO313" i="4" s="1"/>
  <c r="AN313" i="4" s="1"/>
  <c r="AM313" i="4" s="1"/>
  <c r="AL313" i="4" s="1"/>
  <c r="BK17" i="4"/>
  <c r="BJ17" i="4"/>
  <c r="BI17" i="4" s="1"/>
  <c r="BH17" i="4" s="1"/>
  <c r="BG17" i="4" s="1"/>
  <c r="BF17" i="4" s="1"/>
  <c r="BE17" i="4" s="1"/>
  <c r="BD17" i="4" s="1"/>
  <c r="BC17" i="4" s="1"/>
  <c r="AT359" i="4"/>
  <c r="AS359" i="4" s="1"/>
  <c r="AR359" i="4" s="1"/>
  <c r="AQ359" i="4" s="1"/>
  <c r="AP359" i="4" s="1"/>
  <c r="AO359" i="4" s="1"/>
  <c r="AN359" i="4" s="1"/>
  <c r="AM359" i="4" s="1"/>
  <c r="AL359" i="4" s="1"/>
  <c r="AQ291" i="4"/>
  <c r="AP291" i="4" s="1"/>
  <c r="AO291" i="4" s="1"/>
  <c r="AN291" i="4" s="1"/>
  <c r="AM291" i="4" s="1"/>
  <c r="AL291" i="4" s="1"/>
  <c r="AT291" i="4"/>
  <c r="AS291" i="4" s="1"/>
  <c r="AR291" i="4" s="1"/>
  <c r="AT406" i="4"/>
  <c r="AS406" i="4" s="1"/>
  <c r="AR406" i="4" s="1"/>
  <c r="AQ406" i="4" s="1"/>
  <c r="AP406" i="4" s="1"/>
  <c r="AO406" i="4" s="1"/>
  <c r="AN406" i="4" s="1"/>
  <c r="AM406" i="4" s="1"/>
  <c r="AL406" i="4" s="1"/>
  <c r="AT320" i="4"/>
  <c r="AS320" i="4" s="1"/>
  <c r="AR320" i="4" s="1"/>
  <c r="AQ320" i="4" s="1"/>
  <c r="AP320" i="4" s="1"/>
  <c r="AO320" i="4"/>
  <c r="AN320" i="4" s="1"/>
  <c r="AM320" i="4" s="1"/>
  <c r="AL320" i="4" s="1"/>
  <c r="AT321" i="4"/>
  <c r="AS321" i="4" s="1"/>
  <c r="AR321" i="4" s="1"/>
  <c r="AQ321" i="4" s="1"/>
  <c r="AP321" i="4" s="1"/>
  <c r="AO321" i="4" s="1"/>
  <c r="AN321" i="4" s="1"/>
  <c r="AM321" i="4" s="1"/>
  <c r="AL321" i="4" s="1"/>
  <c r="AT336" i="4"/>
  <c r="AS336" i="4" s="1"/>
  <c r="AR336" i="4" s="1"/>
  <c r="AQ336" i="4" s="1"/>
  <c r="AP336" i="4" s="1"/>
  <c r="AO336" i="4" s="1"/>
  <c r="AN336" i="4" s="1"/>
  <c r="AM336" i="4" s="1"/>
  <c r="AL336" i="4" s="1"/>
  <c r="AT289" i="4"/>
  <c r="AS289" i="4" s="1"/>
  <c r="AR289" i="4" s="1"/>
  <c r="AQ289" i="4" s="1"/>
  <c r="AP289" i="4" s="1"/>
  <c r="AO289" i="4" s="1"/>
  <c r="AN289" i="4" s="1"/>
  <c r="AM289" i="4" s="1"/>
  <c r="AL289" i="4" s="1"/>
  <c r="AT296" i="4"/>
  <c r="AS296" i="4" s="1"/>
  <c r="AR296" i="4" s="1"/>
  <c r="AQ296" i="4" s="1"/>
  <c r="AP296" i="4" s="1"/>
  <c r="AO296" i="4" s="1"/>
  <c r="AN296" i="4" s="1"/>
  <c r="AM296" i="4" s="1"/>
  <c r="AL296" i="4" s="1"/>
  <c r="AT306" i="4"/>
  <c r="AS306" i="4" s="1"/>
  <c r="AR306" i="4" s="1"/>
  <c r="AQ306" i="4" s="1"/>
  <c r="AP306" i="4" s="1"/>
  <c r="AO306" i="4" s="1"/>
  <c r="AN306" i="4" s="1"/>
  <c r="AM306" i="4" s="1"/>
  <c r="AL306" i="4" s="1"/>
  <c r="AT327" i="4"/>
  <c r="AS327" i="4" s="1"/>
  <c r="AR327" i="4" s="1"/>
  <c r="AQ327" i="4" s="1"/>
  <c r="AP327" i="4" s="1"/>
  <c r="AO327" i="4" s="1"/>
  <c r="AN327" i="4" s="1"/>
  <c r="AM327" i="4" s="1"/>
  <c r="AL327" i="4" s="1"/>
  <c r="AK327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263" i="4"/>
  <c r="AS263" i="4" s="1"/>
  <c r="AR263" i="4" s="1"/>
  <c r="AQ263" i="4" s="1"/>
  <c r="AP263" i="4" s="1"/>
  <c r="AO263" i="4" s="1"/>
  <c r="AN263" i="4" s="1"/>
  <c r="AM263" i="4" s="1"/>
  <c r="AL263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T250" i="4"/>
  <c r="AS250" i="4" s="1"/>
  <c r="AR250" i="4" s="1"/>
  <c r="AQ250" i="4" s="1"/>
  <c r="AP250" i="4" s="1"/>
  <c r="AO250" i="4" s="1"/>
  <c r="AN250" i="4" s="1"/>
  <c r="AM250" i="4" s="1"/>
  <c r="AL250" i="4" s="1"/>
  <c r="AK250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K147" i="4" s="1"/>
  <c r="AT224" i="4"/>
  <c r="AS224" i="4" s="1"/>
  <c r="AR224" i="4" s="1"/>
  <c r="AQ224" i="4" s="1"/>
  <c r="AP224" i="4" s="1"/>
  <c r="AO224" i="4" s="1"/>
  <c r="AN224" i="4" s="1"/>
  <c r="AM224" i="4" s="1"/>
  <c r="AL224" i="4" s="1"/>
  <c r="AS205" i="4"/>
  <c r="AR205" i="4" s="1"/>
  <c r="AQ205" i="4" s="1"/>
  <c r="AP205" i="4" s="1"/>
  <c r="AO205" i="4" s="1"/>
  <c r="AN205" i="4" s="1"/>
  <c r="AM205" i="4" s="1"/>
  <c r="AL205" i="4" s="1"/>
  <c r="AT205" i="4"/>
  <c r="AT204" i="4"/>
  <c r="AS204" i="4" s="1"/>
  <c r="AR204" i="4" s="1"/>
  <c r="AQ204" i="4" s="1"/>
  <c r="AP204" i="4" s="1"/>
  <c r="AO204" i="4" s="1"/>
  <c r="AN204" i="4" s="1"/>
  <c r="AM204" i="4" s="1"/>
  <c r="AL204" i="4" s="1"/>
  <c r="AT192" i="4"/>
  <c r="AS192" i="4" s="1"/>
  <c r="AR192" i="4" s="1"/>
  <c r="AQ192" i="4" s="1"/>
  <c r="AP192" i="4" s="1"/>
  <c r="AO192" i="4" s="1"/>
  <c r="AN192" i="4" s="1"/>
  <c r="AM192" i="4" s="1"/>
  <c r="AL192" i="4" s="1"/>
  <c r="AT219" i="4"/>
  <c r="AS219" i="4" s="1"/>
  <c r="AR219" i="4" s="1"/>
  <c r="AQ219" i="4" s="1"/>
  <c r="AP219" i="4" s="1"/>
  <c r="AO219" i="4" s="1"/>
  <c r="AN219" i="4" s="1"/>
  <c r="AM219" i="4" s="1"/>
  <c r="AL219" i="4" s="1"/>
  <c r="AT202" i="4"/>
  <c r="AS202" i="4" s="1"/>
  <c r="AR202" i="4" s="1"/>
  <c r="AQ202" i="4" s="1"/>
  <c r="AP202" i="4" s="1"/>
  <c r="AO202" i="4" s="1"/>
  <c r="AN202" i="4" s="1"/>
  <c r="AM202" i="4" s="1"/>
  <c r="AL202" i="4" s="1"/>
  <c r="AT172" i="4"/>
  <c r="AS172" i="4" s="1"/>
  <c r="AR172" i="4" s="1"/>
  <c r="AQ172" i="4" s="1"/>
  <c r="AP172" i="4" s="1"/>
  <c r="AO172" i="4" s="1"/>
  <c r="AN172" i="4" s="1"/>
  <c r="AM172" i="4" s="1"/>
  <c r="AL172" i="4" s="1"/>
  <c r="AT142" i="4"/>
  <c r="AS142" i="4" s="1"/>
  <c r="AR142" i="4" s="1"/>
  <c r="AQ142" i="4" s="1"/>
  <c r="AP142" i="4" s="1"/>
  <c r="AO142" i="4" s="1"/>
  <c r="AN142" i="4" s="1"/>
  <c r="AM142" i="4" s="1"/>
  <c r="AL142" i="4" s="1"/>
  <c r="AT157" i="4"/>
  <c r="AS157" i="4" s="1"/>
  <c r="AR157" i="4" s="1"/>
  <c r="AQ157" i="4" s="1"/>
  <c r="AP157" i="4" s="1"/>
  <c r="AO157" i="4" s="1"/>
  <c r="AN157" i="4" s="1"/>
  <c r="AM157" i="4" s="1"/>
  <c r="AL157" i="4" s="1"/>
  <c r="AK157" i="4" s="1"/>
  <c r="AT149" i="4"/>
  <c r="AS149" i="4" s="1"/>
  <c r="AR149" i="4" s="1"/>
  <c r="AQ149" i="4" s="1"/>
  <c r="AP149" i="4" s="1"/>
  <c r="AO149" i="4" s="1"/>
  <c r="AN149" i="4" s="1"/>
  <c r="AM149" i="4" s="1"/>
  <c r="AL149" i="4" s="1"/>
  <c r="AT169" i="4"/>
  <c r="AS169" i="4" s="1"/>
  <c r="AR169" i="4" s="1"/>
  <c r="AQ169" i="4" s="1"/>
  <c r="AP169" i="4" s="1"/>
  <c r="AO169" i="4" s="1"/>
  <c r="AN169" i="4" s="1"/>
  <c r="AM169" i="4" s="1"/>
  <c r="AL169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T109" i="4"/>
  <c r="AS109" i="4" s="1"/>
  <c r="AR109" i="4" s="1"/>
  <c r="AQ109" i="4" s="1"/>
  <c r="AP109" i="4" s="1"/>
  <c r="AO109" i="4" s="1"/>
  <c r="AN109" i="4" s="1"/>
  <c r="AM109" i="4" s="1"/>
  <c r="AL109" i="4" s="1"/>
  <c r="AT104" i="4"/>
  <c r="AS104" i="4" s="1"/>
  <c r="AR104" i="4" s="1"/>
  <c r="AQ104" i="4" s="1"/>
  <c r="AP104" i="4" s="1"/>
  <c r="AO104" i="4" s="1"/>
  <c r="AN104" i="4" s="1"/>
  <c r="AM104" i="4" s="1"/>
  <c r="AL104" i="4" s="1"/>
  <c r="BJ2" i="4"/>
  <c r="BI2" i="4" s="1"/>
  <c r="BH2" i="4" s="1"/>
  <c r="BG2" i="4" s="1"/>
  <c r="BF2" i="4" s="1"/>
  <c r="BE2" i="4" s="1"/>
  <c r="BD2" i="4" s="1"/>
  <c r="BC2" i="4" s="1"/>
  <c r="BK2" i="4"/>
  <c r="AF357" i="4"/>
  <c r="U357" i="4"/>
  <c r="BB18" i="4"/>
  <c r="BA170" i="4"/>
  <c r="AI364" i="4"/>
  <c r="AJ347" i="4"/>
  <c r="AI347" i="4"/>
  <c r="BB57" i="4"/>
  <c r="AJ330" i="4"/>
  <c r="AI330" i="4"/>
  <c r="AI328" i="4"/>
  <c r="AK328" i="4"/>
  <c r="BB15" i="4"/>
  <c r="AI386" i="4"/>
  <c r="BA169" i="4"/>
  <c r="BB169" i="4"/>
  <c r="AK411" i="4"/>
  <c r="AI121" i="4"/>
  <c r="AJ121" i="4"/>
  <c r="AK121" i="4"/>
  <c r="AK312" i="4"/>
  <c r="AK393" i="4"/>
  <c r="BA54" i="4"/>
  <c r="AI274" i="4"/>
  <c r="AI189" i="4"/>
  <c r="AJ189" i="4"/>
  <c r="AK189" i="4"/>
  <c r="BA49" i="4"/>
  <c r="BB122" i="4"/>
  <c r="AJ186" i="4"/>
  <c r="AI310" i="4"/>
  <c r="AJ310" i="4"/>
  <c r="AK310" i="4"/>
  <c r="AK383" i="4"/>
  <c r="BB177" i="4"/>
  <c r="BA177" i="4"/>
  <c r="BA5" i="4"/>
  <c r="BB5" i="4"/>
  <c r="AI111" i="4"/>
  <c r="AK111" i="4"/>
  <c r="AI286" i="4"/>
  <c r="AK286" i="4"/>
  <c r="AI301" i="4"/>
  <c r="AK301" i="4"/>
  <c r="AI105" i="4"/>
  <c r="AI379" i="4"/>
  <c r="AJ379" i="4"/>
  <c r="AK379" i="4"/>
  <c r="AK230" i="4"/>
  <c r="AK50" i="4"/>
  <c r="AI50" i="4"/>
  <c r="BA23" i="4"/>
  <c r="BB23" i="4"/>
  <c r="BB126" i="4"/>
  <c r="AJ241" i="4"/>
  <c r="AJ276" i="4"/>
  <c r="AI276" i="4"/>
  <c r="AK276" i="4"/>
  <c r="AI35" i="4"/>
  <c r="AK35" i="4"/>
  <c r="AJ35" i="4"/>
  <c r="BA8" i="4"/>
  <c r="BB8" i="4"/>
  <c r="AI49" i="4"/>
  <c r="AJ49" i="4"/>
  <c r="AK49" i="4"/>
  <c r="AK92" i="4"/>
  <c r="AI92" i="4"/>
  <c r="AJ92" i="4"/>
  <c r="AI401" i="4"/>
  <c r="AJ401" i="4"/>
  <c r="AK401" i="4"/>
  <c r="BA50" i="4"/>
  <c r="BB50" i="4"/>
  <c r="BA45" i="4"/>
  <c r="BA152" i="4"/>
  <c r="BB152" i="4"/>
  <c r="BA139" i="4"/>
  <c r="BB139" i="4"/>
  <c r="BA179" i="4"/>
  <c r="BB179" i="4"/>
  <c r="AI146" i="4"/>
  <c r="AJ146" i="4"/>
  <c r="AK146" i="4"/>
  <c r="BA4" i="4"/>
  <c r="AI160" i="4"/>
  <c r="AJ160" i="4"/>
  <c r="AK160" i="4"/>
  <c r="BB24" i="4"/>
  <c r="AJ63" i="4"/>
  <c r="AK63" i="4"/>
  <c r="AI63" i="4"/>
  <c r="AJ93" i="4"/>
  <c r="AK93" i="4"/>
  <c r="AI93" i="4"/>
  <c r="AJ350" i="4"/>
  <c r="AI350" i="4"/>
  <c r="AK350" i="4"/>
  <c r="BA96" i="4"/>
  <c r="BB96" i="4"/>
  <c r="AK130" i="4"/>
  <c r="AI187" i="4"/>
  <c r="AJ353" i="4"/>
  <c r="AI353" i="4"/>
  <c r="AK353" i="4"/>
  <c r="AJ402" i="4"/>
  <c r="AI402" i="4"/>
  <c r="AK402" i="4"/>
  <c r="AI57" i="4"/>
  <c r="BA128" i="4"/>
  <c r="BB128" i="4"/>
  <c r="AJ168" i="4"/>
  <c r="AI168" i="4"/>
  <c r="AK168" i="4"/>
  <c r="AJ280" i="4"/>
  <c r="AI280" i="4"/>
  <c r="AK280" i="4"/>
  <c r="BA58" i="4"/>
  <c r="BB58" i="4"/>
  <c r="BA82" i="4"/>
  <c r="BB82" i="4"/>
  <c r="BA14" i="4"/>
  <c r="BB14" i="4"/>
  <c r="AI156" i="4"/>
  <c r="AJ156" i="4"/>
  <c r="AK156" i="4"/>
  <c r="BA116" i="4"/>
  <c r="BB116" i="4"/>
  <c r="AK136" i="4"/>
  <c r="AI225" i="4"/>
  <c r="AJ225" i="4"/>
  <c r="AK225" i="4"/>
  <c r="AI387" i="4"/>
  <c r="AJ387" i="4"/>
  <c r="AK387" i="4"/>
  <c r="BB172" i="4"/>
  <c r="BA172" i="4"/>
  <c r="AK309" i="4"/>
  <c r="BA88" i="4"/>
  <c r="BB88" i="4"/>
  <c r="BB51" i="4"/>
  <c r="BA51" i="4"/>
  <c r="BA130" i="4"/>
  <c r="BB130" i="4"/>
  <c r="AI234" i="4"/>
  <c r="AK81" i="4"/>
  <c r="AJ81" i="4"/>
  <c r="AI81" i="4"/>
  <c r="AJ44" i="4"/>
  <c r="AK95" i="4"/>
  <c r="AI95" i="4"/>
  <c r="AJ95" i="4"/>
  <c r="BA36" i="4"/>
  <c r="BB36" i="4"/>
  <c r="AI133" i="4"/>
  <c r="AJ133" i="4"/>
  <c r="AK133" i="4"/>
  <c r="AI26" i="4"/>
  <c r="AK26" i="4"/>
  <c r="AJ26" i="4"/>
  <c r="BA90" i="4"/>
  <c r="BB90" i="4"/>
  <c r="BB61" i="4"/>
  <c r="BA61" i="4"/>
  <c r="BA109" i="4"/>
  <c r="BB109" i="4"/>
  <c r="BB132" i="4"/>
  <c r="BA132" i="4"/>
  <c r="AI103" i="4"/>
  <c r="AJ103" i="4"/>
  <c r="AK103" i="4"/>
  <c r="AI164" i="4"/>
  <c r="AJ164" i="4"/>
  <c r="AK164" i="4"/>
  <c r="AK94" i="4"/>
  <c r="AI134" i="4"/>
  <c r="AJ134" i="4"/>
  <c r="AK134" i="4"/>
  <c r="BA91" i="4"/>
  <c r="BB91" i="4"/>
  <c r="AI197" i="4"/>
  <c r="AJ197" i="4"/>
  <c r="AK197" i="4"/>
  <c r="AI388" i="4"/>
  <c r="AJ388" i="4"/>
  <c r="AK388" i="4"/>
  <c r="BB35" i="4"/>
  <c r="AJ207" i="4"/>
  <c r="AI207" i="4"/>
  <c r="AK207" i="4"/>
  <c r="AJ271" i="4"/>
  <c r="AI369" i="4"/>
  <c r="AJ369" i="4"/>
  <c r="AK369" i="4"/>
  <c r="AI363" i="4"/>
  <c r="AJ363" i="4"/>
  <c r="AK363" i="4"/>
  <c r="BA131" i="4"/>
  <c r="BB131" i="4"/>
  <c r="BA150" i="4"/>
  <c r="BB150" i="4"/>
  <c r="AJ261" i="4"/>
  <c r="AI261" i="4"/>
  <c r="AK261" i="4"/>
  <c r="AI275" i="4"/>
  <c r="AK275" i="4"/>
  <c r="BA113" i="4"/>
  <c r="BB113" i="4"/>
  <c r="AK96" i="4"/>
  <c r="AI96" i="4"/>
  <c r="AJ96" i="4"/>
  <c r="AI129" i="4"/>
  <c r="AJ129" i="4"/>
  <c r="AK129" i="4"/>
  <c r="BA120" i="4"/>
  <c r="BB120" i="4"/>
  <c r="AJ294" i="4"/>
  <c r="AI294" i="4"/>
  <c r="AK294" i="4"/>
  <c r="AI25" i="4"/>
  <c r="AJ25" i="4"/>
  <c r="AK25" i="4"/>
  <c r="BB181" i="4"/>
  <c r="BA181" i="4"/>
  <c r="AI107" i="4"/>
  <c r="AJ107" i="4"/>
  <c r="AK107" i="4"/>
  <c r="AI154" i="4"/>
  <c r="AJ154" i="4"/>
  <c r="AK154" i="4"/>
  <c r="AI200" i="4"/>
  <c r="AJ200" i="4"/>
  <c r="AK200" i="4"/>
  <c r="AJ244" i="4"/>
  <c r="AI244" i="4"/>
  <c r="AK244" i="4"/>
  <c r="AI300" i="4"/>
  <c r="AJ300" i="4"/>
  <c r="AI193" i="4"/>
  <c r="AJ193" i="4"/>
  <c r="AJ269" i="4"/>
  <c r="AI269" i="4"/>
  <c r="AK269" i="4"/>
  <c r="AJ334" i="4"/>
  <c r="AK31" i="4"/>
  <c r="BB77" i="4"/>
  <c r="BA77" i="4"/>
  <c r="BA159" i="4"/>
  <c r="BB159" i="4"/>
  <c r="AK143" i="4"/>
  <c r="BA178" i="4"/>
  <c r="AJ295" i="4"/>
  <c r="AI295" i="4"/>
  <c r="AK295" i="4"/>
  <c r="AI332" i="4"/>
  <c r="AK332" i="4"/>
  <c r="BB67" i="4"/>
  <c r="BA67" i="4"/>
  <c r="AI210" i="4"/>
  <c r="AJ210" i="4"/>
  <c r="AK210" i="4"/>
  <c r="AJ60" i="4"/>
  <c r="AK60" i="4"/>
  <c r="AI60" i="4"/>
  <c r="AJ233" i="4"/>
  <c r="AI233" i="4"/>
  <c r="AK233" i="4"/>
  <c r="AJ342" i="4"/>
  <c r="AI342" i="4"/>
  <c r="AK342" i="4"/>
  <c r="AI362" i="4"/>
  <c r="AJ362" i="4"/>
  <c r="AK362" i="4"/>
  <c r="BA165" i="4"/>
  <c r="BB165" i="4"/>
  <c r="AJ339" i="4"/>
  <c r="AI305" i="4"/>
  <c r="AI409" i="4"/>
  <c r="AJ409" i="4"/>
  <c r="AK409" i="4"/>
  <c r="AK71" i="4"/>
  <c r="AJ34" i="4"/>
  <c r="AK58" i="4"/>
  <c r="BA123" i="4"/>
  <c r="BA173" i="4"/>
  <c r="BB173" i="4"/>
  <c r="AI185" i="4"/>
  <c r="AJ185" i="4"/>
  <c r="AK185" i="4"/>
  <c r="AJ340" i="4"/>
  <c r="AK340" i="4"/>
  <c r="AJ351" i="4"/>
  <c r="AJ356" i="4"/>
  <c r="AI356" i="4"/>
  <c r="AK356" i="4"/>
  <c r="BA136" i="4"/>
  <c r="BB136" i="4"/>
  <c r="AI123" i="4"/>
  <c r="AJ123" i="4"/>
  <c r="AK123" i="4"/>
  <c r="AI162" i="4"/>
  <c r="AJ162" i="4"/>
  <c r="AK162" i="4"/>
  <c r="AI245" i="4"/>
  <c r="AJ341" i="4"/>
  <c r="AI341" i="4"/>
  <c r="AK341" i="4"/>
  <c r="BA26" i="4"/>
  <c r="BB26" i="4"/>
  <c r="BB102" i="4"/>
  <c r="BA102" i="4"/>
  <c r="BA9" i="4"/>
  <c r="BB9" i="4"/>
  <c r="AI163" i="4"/>
  <c r="AJ163" i="4"/>
  <c r="AK163" i="4"/>
  <c r="AJ247" i="4"/>
  <c r="AI247" i="4"/>
  <c r="AK247" i="4"/>
  <c r="AI319" i="4"/>
  <c r="AJ319" i="4"/>
  <c r="AK319" i="4"/>
  <c r="AJ298" i="4"/>
  <c r="AI298" i="4"/>
  <c r="AK298" i="4"/>
  <c r="AI373" i="4"/>
  <c r="AJ373" i="4"/>
  <c r="AK373" i="4"/>
  <c r="BA85" i="4"/>
  <c r="BB85" i="4"/>
  <c r="BA138" i="4"/>
  <c r="BB138" i="4"/>
  <c r="BA142" i="4"/>
  <c r="BB142" i="4"/>
  <c r="AJ184" i="4"/>
  <c r="AI184" i="4"/>
  <c r="AK184" i="4"/>
  <c r="AI167" i="4"/>
  <c r="AK167" i="4"/>
  <c r="AK98" i="4"/>
  <c r="BA34" i="4"/>
  <c r="BB34" i="4"/>
  <c r="AK282" i="4"/>
  <c r="BB75" i="4"/>
  <c r="BA75" i="4"/>
  <c r="AJ218" i="4"/>
  <c r="AJ272" i="4"/>
  <c r="AI272" i="4"/>
  <c r="AK272" i="4"/>
  <c r="AI408" i="4"/>
  <c r="AJ408" i="4"/>
  <c r="AK408" i="4"/>
  <c r="AJ140" i="4"/>
  <c r="AI124" i="4"/>
  <c r="AJ124" i="4"/>
  <c r="AK124" i="4"/>
  <c r="AJ220" i="4"/>
  <c r="AI220" i="4"/>
  <c r="AK220" i="4"/>
  <c r="AJ292" i="4"/>
  <c r="AI292" i="4"/>
  <c r="AK292" i="4"/>
  <c r="BA42" i="4"/>
  <c r="BB42" i="4"/>
  <c r="BA74" i="4"/>
  <c r="BB74" i="4"/>
  <c r="AI37" i="4"/>
  <c r="AK37" i="4"/>
  <c r="AJ37" i="4"/>
  <c r="AK99" i="4"/>
  <c r="AI99" i="4"/>
  <c r="AJ99" i="4"/>
  <c r="P389" i="1"/>
  <c r="P403" i="1"/>
  <c r="P218" i="1"/>
  <c r="S218" i="1"/>
  <c r="U218" i="1" s="1"/>
  <c r="P178" i="1"/>
  <c r="S178" i="1" s="1"/>
  <c r="U178" i="1" s="1"/>
  <c r="P239" i="1"/>
  <c r="S239" i="1" s="1"/>
  <c r="U239" i="1" s="1"/>
  <c r="P180" i="1"/>
  <c r="S180" i="1"/>
  <c r="U180" i="1" s="1"/>
  <c r="Y5" i="1"/>
  <c r="P381" i="1"/>
  <c r="S381" i="1" s="1"/>
  <c r="U381" i="1" s="1"/>
  <c r="P394" i="1"/>
  <c r="S394" i="1" s="1"/>
  <c r="U394" i="1" s="1"/>
  <c r="P246" i="1"/>
  <c r="S246" i="1"/>
  <c r="U246" i="1" s="1"/>
  <c r="P232" i="1"/>
  <c r="S232" i="1" s="1"/>
  <c r="U232" i="1" s="1"/>
  <c r="P182" i="1"/>
  <c r="S182" i="1"/>
  <c r="U182" i="1" s="1"/>
  <c r="P176" i="1"/>
  <c r="S176" i="1" s="1"/>
  <c r="U176" i="1"/>
  <c r="Y62" i="1"/>
  <c r="P351" i="1"/>
  <c r="S351" i="1" s="1"/>
  <c r="U351" i="1" s="1"/>
  <c r="P390" i="1"/>
  <c r="S390" i="1" s="1"/>
  <c r="U390" i="1" s="1"/>
  <c r="P250" i="1"/>
  <c r="S250" i="1" s="1"/>
  <c r="U250" i="1" s="1"/>
  <c r="Y39" i="1"/>
  <c r="P292" i="1"/>
  <c r="S292" i="1" s="1"/>
  <c r="U292" i="1" s="1"/>
  <c r="P353" i="1"/>
  <c r="S353" i="1"/>
  <c r="U353" i="1" s="1"/>
  <c r="P399" i="1"/>
  <c r="S399" i="1" s="1"/>
  <c r="P236" i="1"/>
  <c r="S236" i="1" s="1"/>
  <c r="P125" i="1"/>
  <c r="S125" i="1"/>
  <c r="U125" i="1"/>
  <c r="P117" i="1"/>
  <c r="S117" i="1" s="1"/>
  <c r="U117" i="1" s="1"/>
  <c r="P72" i="1"/>
  <c r="S72" i="1"/>
  <c r="U72" i="1" s="1"/>
  <c r="Y44" i="1"/>
  <c r="Y22" i="1"/>
  <c r="G168" i="1"/>
  <c r="I168" i="1" s="1"/>
  <c r="P168" i="1"/>
  <c r="S168" i="1"/>
  <c r="U168" i="1" s="1"/>
  <c r="P28" i="1"/>
  <c r="S28" i="1" s="1"/>
  <c r="U28" i="1" s="1"/>
  <c r="P319" i="1"/>
  <c r="S319" i="1"/>
  <c r="U319" i="1" s="1"/>
  <c r="P348" i="1"/>
  <c r="S348" i="1" s="1"/>
  <c r="U348" i="1" s="1"/>
  <c r="P372" i="1"/>
  <c r="S372" i="1" s="1"/>
  <c r="U372" i="1" s="1"/>
  <c r="Y4" i="1"/>
  <c r="P23" i="1"/>
  <c r="S23" i="1"/>
  <c r="U23" i="1" s="1"/>
  <c r="P29" i="1"/>
  <c r="S29" i="1" s="1"/>
  <c r="U29" i="1" s="1"/>
  <c r="P52" i="1"/>
  <c r="S52" i="1"/>
  <c r="U52" i="1" s="1"/>
  <c r="Y13" i="1"/>
  <c r="Y25" i="1"/>
  <c r="Y27" i="1"/>
  <c r="Y32" i="1"/>
  <c r="P50" i="1"/>
  <c r="S50" i="1"/>
  <c r="U50" i="1"/>
  <c r="Y46" i="1"/>
  <c r="Y52" i="1"/>
  <c r="P290" i="1"/>
  <c r="S290" i="1" s="1"/>
  <c r="Y14" i="1"/>
  <c r="Y24" i="1"/>
  <c r="Y38" i="1"/>
  <c r="Y49" i="1"/>
  <c r="Y56" i="1"/>
  <c r="Y61" i="1"/>
  <c r="P68" i="1"/>
  <c r="S68" i="1" s="1"/>
  <c r="U68" i="1" s="1"/>
  <c r="Y72" i="1"/>
  <c r="P301" i="1"/>
  <c r="S301" i="1" s="1"/>
  <c r="U301" i="1" s="1"/>
  <c r="Y8" i="1"/>
  <c r="P36" i="1"/>
  <c r="S36" i="1"/>
  <c r="P43" i="1"/>
  <c r="S43" i="1"/>
  <c r="U43" i="1"/>
  <c r="P280" i="1"/>
  <c r="S280" i="1" s="1"/>
  <c r="U280" i="1" s="1"/>
  <c r="P291" i="1"/>
  <c r="S291" i="1" s="1"/>
  <c r="P299" i="1"/>
  <c r="S299" i="1"/>
  <c r="U299" i="1"/>
  <c r="P21" i="1"/>
  <c r="S21" i="1" s="1"/>
  <c r="U21" i="1" s="1"/>
  <c r="P30" i="1"/>
  <c r="S30" i="1"/>
  <c r="Y31" i="1"/>
  <c r="Y34" i="1"/>
  <c r="Y36" i="1"/>
  <c r="P62" i="1"/>
  <c r="S62" i="1" s="1"/>
  <c r="Y64" i="1"/>
  <c r="P78" i="1"/>
  <c r="S78" i="1"/>
  <c r="U78" i="1" s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P46" i="1"/>
  <c r="S46" i="1"/>
  <c r="U46" i="1" s="1"/>
  <c r="Y48" i="1"/>
  <c r="Y53" i="1"/>
  <c r="P66" i="1"/>
  <c r="S66" i="1"/>
  <c r="U66" i="1" s="1"/>
  <c r="P69" i="1"/>
  <c r="S69" i="1"/>
  <c r="U69" i="1"/>
  <c r="Y65" i="1"/>
  <c r="Y68" i="1"/>
  <c r="P81" i="1"/>
  <c r="S81" i="1" s="1"/>
  <c r="P85" i="1"/>
  <c r="S85" i="1"/>
  <c r="P89" i="1"/>
  <c r="S89" i="1" s="1"/>
  <c r="U89" i="1" s="1"/>
  <c r="P93" i="1"/>
  <c r="S93" i="1"/>
  <c r="U93" i="1"/>
  <c r="P44" i="1"/>
  <c r="S44" i="1" s="1"/>
  <c r="U44" i="1" s="1"/>
  <c r="P233" i="1"/>
  <c r="S233" i="1"/>
  <c r="U233" i="1" s="1"/>
  <c r="Y26" i="1"/>
  <c r="P54" i="1"/>
  <c r="S54" i="1"/>
  <c r="U54" i="1" s="1"/>
  <c r="P59" i="1"/>
  <c r="S59" i="1" s="1"/>
  <c r="U59" i="1" s="1"/>
  <c r="Y55" i="1"/>
  <c r="Y58" i="1"/>
  <c r="Y67" i="1"/>
  <c r="Y71" i="1"/>
  <c r="Y74" i="1"/>
  <c r="P84" i="1"/>
  <c r="S84" i="1"/>
  <c r="U84" i="1" s="1"/>
  <c r="P92" i="1"/>
  <c r="S92" i="1"/>
  <c r="P96" i="1"/>
  <c r="S96" i="1" s="1"/>
  <c r="P108" i="1"/>
  <c r="S108" i="1"/>
  <c r="P113" i="1"/>
  <c r="S113" i="1" s="1"/>
  <c r="U113" i="1" s="1"/>
  <c r="P278" i="1"/>
  <c r="S278" i="1" s="1"/>
  <c r="U278" i="1" s="1"/>
  <c r="P45" i="1"/>
  <c r="S45" i="1" s="1"/>
  <c r="U45" i="1" s="1"/>
  <c r="P206" i="1"/>
  <c r="S206" i="1"/>
  <c r="P245" i="1"/>
  <c r="Y41" i="1"/>
  <c r="Y45" i="1"/>
  <c r="Y47" i="1"/>
  <c r="P64" i="1"/>
  <c r="S64" i="1"/>
  <c r="U64" i="1" s="1"/>
  <c r="P80" i="1"/>
  <c r="S80" i="1"/>
  <c r="U80" i="1" s="1"/>
  <c r="P149" i="1"/>
  <c r="S149" i="1" s="1"/>
  <c r="U149" i="1" s="1"/>
  <c r="P153" i="1"/>
  <c r="S153" i="1"/>
  <c r="P157" i="1"/>
  <c r="S157" i="1" s="1"/>
  <c r="U157" i="1" s="1"/>
  <c r="P166" i="1"/>
  <c r="S166" i="1"/>
  <c r="U166" i="1" s="1"/>
  <c r="P179" i="1"/>
  <c r="S179" i="1" s="1"/>
  <c r="U179" i="1"/>
  <c r="P190" i="1"/>
  <c r="S190" i="1" s="1"/>
  <c r="U190" i="1" s="1"/>
  <c r="P272" i="1"/>
  <c r="S272" i="1" s="1"/>
  <c r="U272" i="1" s="1"/>
  <c r="Y11" i="1"/>
  <c r="Y16" i="1"/>
  <c r="P38" i="1"/>
  <c r="S38" i="1" s="1"/>
  <c r="U38" i="1" s="1"/>
  <c r="P42" i="1"/>
  <c r="S42" i="1" s="1"/>
  <c r="U42" i="1" s="1"/>
  <c r="Y43" i="1"/>
  <c r="P58" i="1"/>
  <c r="S58" i="1"/>
  <c r="U58" i="1" s="1"/>
  <c r="P61" i="1"/>
  <c r="S61" i="1"/>
  <c r="U61" i="1" s="1"/>
  <c r="Y57" i="1"/>
  <c r="Y73" i="1"/>
  <c r="P83" i="1"/>
  <c r="S83" i="1"/>
  <c r="U83" i="1" s="1"/>
  <c r="P95" i="1"/>
  <c r="S95" i="1" s="1"/>
  <c r="U95" i="1" s="1"/>
  <c r="P40" i="1"/>
  <c r="S40" i="1"/>
  <c r="U40" i="1"/>
  <c r="P33" i="1"/>
  <c r="S33" i="1" s="1"/>
  <c r="U33" i="1" s="1"/>
  <c r="Y12" i="1"/>
  <c r="P22" i="1"/>
  <c r="S22" i="1" s="1"/>
  <c r="U22" i="1"/>
  <c r="Y18" i="1"/>
  <c r="Y20" i="1"/>
  <c r="Y35" i="1"/>
  <c r="Y42" i="1"/>
  <c r="P60" i="1"/>
  <c r="S60" i="1" s="1"/>
  <c r="U60" i="1" s="1"/>
  <c r="Y60" i="1"/>
  <c r="P67" i="1"/>
  <c r="S67" i="1"/>
  <c r="U67" i="1" s="1"/>
  <c r="Y66" i="1"/>
  <c r="Y69" i="1"/>
  <c r="P76" i="1"/>
  <c r="S76" i="1" s="1"/>
  <c r="U76" i="1" s="1"/>
  <c r="P79" i="1"/>
  <c r="S79" i="1" s="1"/>
  <c r="U79" i="1" s="1"/>
  <c r="P82" i="1"/>
  <c r="P86" i="1"/>
  <c r="S86" i="1" s="1"/>
  <c r="P94" i="1"/>
  <c r="S94" i="1" s="1"/>
  <c r="U94" i="1" s="1"/>
  <c r="P102" i="1"/>
  <c r="S102" i="1" s="1"/>
  <c r="U102" i="1" s="1"/>
  <c r="P159" i="1"/>
  <c r="S159" i="1"/>
  <c r="U159" i="1" s="1"/>
  <c r="P315" i="1"/>
  <c r="S315" i="1" s="1"/>
  <c r="U315" i="1" s="1"/>
  <c r="P57" i="1"/>
  <c r="S57" i="1" s="1"/>
  <c r="U57" i="1" s="1"/>
  <c r="P63" i="1"/>
  <c r="S63" i="1"/>
  <c r="U63" i="1" s="1"/>
  <c r="P116" i="1"/>
  <c r="S116" i="1"/>
  <c r="U116" i="1" s="1"/>
  <c r="Y116" i="1"/>
  <c r="P124" i="1"/>
  <c r="S124" i="1" s="1"/>
  <c r="U124" i="1" s="1"/>
  <c r="Y124" i="1"/>
  <c r="P132" i="1"/>
  <c r="S132" i="1"/>
  <c r="U132" i="1" s="1"/>
  <c r="P138" i="1"/>
  <c r="S138" i="1" s="1"/>
  <c r="U138" i="1"/>
  <c r="P158" i="1"/>
  <c r="P167" i="1"/>
  <c r="P195" i="1"/>
  <c r="S195" i="1" s="1"/>
  <c r="U195" i="1" s="1"/>
  <c r="P198" i="1"/>
  <c r="S198" i="1" s="1"/>
  <c r="U198" i="1" s="1"/>
  <c r="P211" i="1"/>
  <c r="S211" i="1" s="1"/>
  <c r="U211" i="1" s="1"/>
  <c r="P235" i="1"/>
  <c r="S235" i="1" s="1"/>
  <c r="U235" i="1" s="1"/>
  <c r="P396" i="1"/>
  <c r="S396" i="1" s="1"/>
  <c r="U396" i="1" s="1"/>
  <c r="P375" i="1"/>
  <c r="S375" i="1"/>
  <c r="U375" i="1" s="1"/>
  <c r="Y54" i="1"/>
  <c r="P107" i="1"/>
  <c r="S107" i="1"/>
  <c r="U107" i="1" s="1"/>
  <c r="Y114" i="1"/>
  <c r="P122" i="1"/>
  <c r="S122" i="1"/>
  <c r="U122" i="1" s="1"/>
  <c r="Y122" i="1"/>
  <c r="P130" i="1"/>
  <c r="S130" i="1" s="1"/>
  <c r="U130" i="1" s="1"/>
  <c r="P152" i="1"/>
  <c r="S152" i="1" s="1"/>
  <c r="U152" i="1" s="1"/>
  <c r="P160" i="1"/>
  <c r="S160" i="1"/>
  <c r="U160" i="1" s="1"/>
  <c r="P172" i="1"/>
  <c r="S172" i="1" s="1"/>
  <c r="U172" i="1" s="1"/>
  <c r="P187" i="1"/>
  <c r="S187" i="1" s="1"/>
  <c r="U187" i="1" s="1"/>
  <c r="P200" i="1"/>
  <c r="S200" i="1" s="1"/>
  <c r="U200" i="1" s="1"/>
  <c r="P205" i="1"/>
  <c r="S205" i="1" s="1"/>
  <c r="U205" i="1" s="1"/>
  <c r="P207" i="1"/>
  <c r="S207" i="1" s="1"/>
  <c r="U207" i="1" s="1"/>
  <c r="P231" i="1"/>
  <c r="S231" i="1" s="1"/>
  <c r="U231" i="1" s="1"/>
  <c r="P242" i="1"/>
  <c r="S242" i="1" s="1"/>
  <c r="U242" i="1" s="1"/>
  <c r="P293" i="1"/>
  <c r="S293" i="1" s="1"/>
  <c r="U293" i="1" s="1"/>
  <c r="P393" i="1"/>
  <c r="S393" i="1" s="1"/>
  <c r="U393" i="1" s="1"/>
  <c r="P275" i="1"/>
  <c r="Y3" i="1"/>
  <c r="P241" i="1"/>
  <c r="S241" i="1" s="1"/>
  <c r="U241" i="1" s="1"/>
  <c r="P271" i="1"/>
  <c r="S271" i="1" s="1"/>
  <c r="Y33" i="1"/>
  <c r="Y40" i="1"/>
  <c r="Y50" i="1"/>
  <c r="P70" i="1"/>
  <c r="S70" i="1"/>
  <c r="U70" i="1" s="1"/>
  <c r="P75" i="1"/>
  <c r="Y113" i="1"/>
  <c r="P121" i="1"/>
  <c r="S121" i="1"/>
  <c r="U121" i="1" s="1"/>
  <c r="Y121" i="1"/>
  <c r="P129" i="1"/>
  <c r="S129" i="1" s="1"/>
  <c r="U129" i="1" s="1"/>
  <c r="P139" i="1"/>
  <c r="S139" i="1" s="1"/>
  <c r="U139" i="1"/>
  <c r="P175" i="1"/>
  <c r="S175" i="1" s="1"/>
  <c r="U175" i="1" s="1"/>
  <c r="P214" i="1"/>
  <c r="P220" i="1"/>
  <c r="S220" i="1" s="1"/>
  <c r="U220" i="1" s="1"/>
  <c r="P248" i="1"/>
  <c r="S248" i="1" s="1"/>
  <c r="U248" i="1" s="1"/>
  <c r="P402" i="1"/>
  <c r="S402" i="1" s="1"/>
  <c r="U402" i="1" s="1"/>
  <c r="P365" i="1"/>
  <c r="S365" i="1" s="1"/>
  <c r="U365" i="1" s="1"/>
  <c r="P391" i="1"/>
  <c r="S391" i="1" s="1"/>
  <c r="U391" i="1" s="1"/>
  <c r="P273" i="1"/>
  <c r="Y19" i="1"/>
  <c r="Y29" i="1"/>
  <c r="Y63" i="1"/>
  <c r="P109" i="1"/>
  <c r="S109" i="1" s="1"/>
  <c r="U109" i="1" s="1"/>
  <c r="Y112" i="1"/>
  <c r="P120" i="1"/>
  <c r="S120" i="1" s="1"/>
  <c r="U120" i="1" s="1"/>
  <c r="Y120" i="1"/>
  <c r="P128" i="1"/>
  <c r="S128" i="1"/>
  <c r="U128" i="1" s="1"/>
  <c r="P184" i="1"/>
  <c r="S184" i="1" s="1"/>
  <c r="U184" i="1"/>
  <c r="P194" i="1"/>
  <c r="S194" i="1" s="1"/>
  <c r="U194" i="1" s="1"/>
  <c r="P223" i="1"/>
  <c r="S223" i="1" s="1"/>
  <c r="U223" i="1" s="1"/>
  <c r="P227" i="1"/>
  <c r="P234" i="1"/>
  <c r="S234" i="1" s="1"/>
  <c r="U234" i="1" s="1"/>
  <c r="P251" i="1"/>
  <c r="S251" i="1" s="1"/>
  <c r="U251" i="1" s="1"/>
  <c r="P406" i="1"/>
  <c r="S406" i="1" s="1"/>
  <c r="U406" i="1" s="1"/>
  <c r="P373" i="1"/>
  <c r="S373" i="1" s="1"/>
  <c r="U373" i="1" s="1"/>
  <c r="Y23" i="1"/>
  <c r="Y59" i="1"/>
  <c r="Y111" i="1"/>
  <c r="Y119" i="1"/>
  <c r="P151" i="1"/>
  <c r="S151" i="1" s="1"/>
  <c r="U151" i="1" s="1"/>
  <c r="P196" i="1"/>
  <c r="S196" i="1" s="1"/>
  <c r="U196" i="1" s="1"/>
  <c r="P199" i="1"/>
  <c r="S199" i="1"/>
  <c r="U199" i="1" s="1"/>
  <c r="P202" i="1"/>
  <c r="S202" i="1" s="1"/>
  <c r="U202" i="1" s="1"/>
  <c r="Y15" i="1"/>
  <c r="Y17" i="1"/>
  <c r="Y37" i="1"/>
  <c r="Y51" i="1"/>
  <c r="Y70" i="1"/>
  <c r="P111" i="1"/>
  <c r="S111" i="1" s="1"/>
  <c r="U111" i="1" s="1"/>
  <c r="P118" i="1"/>
  <c r="S118" i="1" s="1"/>
  <c r="U118" i="1"/>
  <c r="Y118" i="1"/>
  <c r="P126" i="1"/>
  <c r="S126" i="1"/>
  <c r="U126" i="1" s="1"/>
  <c r="Y126" i="1"/>
  <c r="P136" i="1"/>
  <c r="S136" i="1" s="1"/>
  <c r="U136" i="1" s="1"/>
  <c r="P148" i="1"/>
  <c r="S148" i="1" s="1"/>
  <c r="U148" i="1" s="1"/>
  <c r="P154" i="1"/>
  <c r="S154" i="1"/>
  <c r="U154" i="1" s="1"/>
  <c r="P165" i="1"/>
  <c r="U165" i="1"/>
  <c r="P183" i="1"/>
  <c r="S183" i="1" s="1"/>
  <c r="U183" i="1" s="1"/>
  <c r="P186" i="1"/>
  <c r="S186" i="1"/>
  <c r="U186" i="1" s="1"/>
  <c r="P188" i="1"/>
  <c r="S188" i="1"/>
  <c r="U188" i="1" s="1"/>
  <c r="P191" i="1"/>
  <c r="S191" i="1"/>
  <c r="U191" i="1" s="1"/>
  <c r="P204" i="1"/>
  <c r="S204" i="1" s="1"/>
  <c r="P216" i="1"/>
  <c r="S216" i="1"/>
  <c r="P219" i="1"/>
  <c r="S219" i="1" s="1"/>
  <c r="U219" i="1" s="1"/>
  <c r="P230" i="1"/>
  <c r="S230" i="1"/>
  <c r="U230" i="1" s="1"/>
  <c r="P240" i="1"/>
  <c r="P243" i="1"/>
  <c r="S243" i="1" s="1"/>
  <c r="U243" i="1" s="1"/>
  <c r="P247" i="1"/>
  <c r="S247" i="1" s="1"/>
  <c r="U247" i="1"/>
  <c r="P405" i="1"/>
  <c r="S405" i="1" s="1"/>
  <c r="U405" i="1" s="1"/>
  <c r="P343" i="1"/>
  <c r="S343" i="1" s="1"/>
  <c r="U343" i="1" s="1"/>
  <c r="P387" i="1"/>
  <c r="S387" i="1" s="1"/>
  <c r="U387" i="1" s="1"/>
  <c r="P378" i="1"/>
  <c r="S378" i="1" s="1"/>
  <c r="U378" i="1" s="1"/>
  <c r="E230" i="2"/>
  <c r="F39" i="1"/>
  <c r="G39" i="1"/>
  <c r="I39" i="1"/>
  <c r="P385" i="1"/>
  <c r="P367" i="1"/>
  <c r="P226" i="1"/>
  <c r="S226" i="1"/>
  <c r="U226" i="1" s="1"/>
  <c r="Y125" i="1"/>
  <c r="Y117" i="1"/>
  <c r="P225" i="1"/>
  <c r="S225" i="1" s="1"/>
  <c r="U225" i="1" s="1"/>
  <c r="E265" i="2"/>
  <c r="F74" i="1"/>
  <c r="U30" i="1"/>
  <c r="P237" i="1"/>
  <c r="S237" i="1" s="1"/>
  <c r="U237" i="1"/>
  <c r="P209" i="1"/>
  <c r="S209" i="1" s="1"/>
  <c r="U209" i="1" s="1"/>
  <c r="G99" i="1"/>
  <c r="I99" i="1"/>
  <c r="P99" i="1"/>
  <c r="G91" i="1"/>
  <c r="I91" i="1"/>
  <c r="P91" i="1"/>
  <c r="S91" i="1"/>
  <c r="U91" i="1"/>
  <c r="P229" i="1"/>
  <c r="S229" i="1" s="1"/>
  <c r="U229" i="1" s="1"/>
  <c r="P185" i="1"/>
  <c r="G185" i="1"/>
  <c r="U290" i="1"/>
  <c r="U96" i="1"/>
  <c r="P249" i="1"/>
  <c r="S249" i="1"/>
  <c r="U249" i="1" s="1"/>
  <c r="P192" i="1"/>
  <c r="S192" i="1" s="1"/>
  <c r="U192" i="1" s="1"/>
  <c r="U92" i="1"/>
  <c r="U86" i="1"/>
  <c r="P213" i="1"/>
  <c r="S213" i="1"/>
  <c r="U213" i="1" s="1"/>
  <c r="P201" i="1"/>
  <c r="S201" i="1" s="1"/>
  <c r="U201" i="1" s="1"/>
  <c r="P189" i="1"/>
  <c r="S189" i="1" s="1"/>
  <c r="U189" i="1" s="1"/>
  <c r="P77" i="1"/>
  <c r="S77" i="1"/>
  <c r="U77" i="1"/>
  <c r="P197" i="1"/>
  <c r="S197" i="1" s="1"/>
  <c r="P31" i="1"/>
  <c r="S31" i="1"/>
  <c r="U31" i="1"/>
  <c r="G268" i="1"/>
  <c r="J268" i="1" s="1"/>
  <c r="P268" i="1"/>
  <c r="U85" i="1"/>
  <c r="U81" i="1"/>
  <c r="P221" i="1"/>
  <c r="S221" i="1" s="1"/>
  <c r="U221" i="1" s="1"/>
  <c r="Y2" i="1"/>
  <c r="P281" i="1"/>
  <c r="S281" i="1"/>
  <c r="U281" i="1" s="1"/>
  <c r="P300" i="1"/>
  <c r="S300" i="1" s="1"/>
  <c r="U300" i="1" s="1"/>
  <c r="P302" i="1"/>
  <c r="P307" i="1"/>
  <c r="S307" i="1"/>
  <c r="U307" i="1" s="1"/>
  <c r="P327" i="1"/>
  <c r="S327" i="1" s="1"/>
  <c r="U327" i="1" s="1"/>
  <c r="P370" i="1"/>
  <c r="S370" i="1" s="1"/>
  <c r="U370" i="1" s="1"/>
  <c r="P374" i="1"/>
  <c r="S374" i="1"/>
  <c r="U374" i="1" s="1"/>
  <c r="P388" i="1"/>
  <c r="S388" i="1" s="1"/>
  <c r="U388" i="1" s="1"/>
  <c r="P32" i="1"/>
  <c r="S32" i="1"/>
  <c r="U32" i="1"/>
  <c r="P37" i="1"/>
  <c r="S37" i="1" s="1"/>
  <c r="U37" i="1" s="1"/>
  <c r="P41" i="1"/>
  <c r="S41" i="1"/>
  <c r="U41" i="1" s="1"/>
  <c r="P55" i="1"/>
  <c r="S55" i="1" s="1"/>
  <c r="U55" i="1"/>
  <c r="P137" i="1"/>
  <c r="S137" i="1"/>
  <c r="U137" i="1" s="1"/>
  <c r="Y6" i="1"/>
  <c r="P47" i="1"/>
  <c r="S47" i="1"/>
  <c r="U47" i="1"/>
  <c r="Y10" i="1"/>
  <c r="Y21" i="1"/>
  <c r="Y30" i="1"/>
  <c r="P56" i="1"/>
  <c r="S56" i="1" s="1"/>
  <c r="U56" i="1" s="1"/>
  <c r="P274" i="1"/>
  <c r="S274" i="1" s="1"/>
  <c r="U274" i="1" s="1"/>
  <c r="P276" i="1"/>
  <c r="S276" i="1" s="1"/>
  <c r="U276" i="1" s="1"/>
  <c r="P283" i="1"/>
  <c r="S283" i="1"/>
  <c r="U283" i="1" s="1"/>
  <c r="P288" i="1"/>
  <c r="S288" i="1" s="1"/>
  <c r="U288" i="1" s="1"/>
  <c r="P295" i="1"/>
  <c r="S295" i="1"/>
  <c r="U295" i="1" s="1"/>
  <c r="P297" i="1"/>
  <c r="S297" i="1" s="1"/>
  <c r="U297" i="1" s="1"/>
  <c r="P326" i="1"/>
  <c r="S326" i="1" s="1"/>
  <c r="U326" i="1" s="1"/>
  <c r="P333" i="1"/>
  <c r="S333" i="1"/>
  <c r="U333" i="1" s="1"/>
  <c r="P392" i="1"/>
  <c r="S392" i="1" s="1"/>
  <c r="U392" i="1"/>
  <c r="P253" i="1"/>
  <c r="S253" i="1" s="1"/>
  <c r="U253" i="1" s="1"/>
  <c r="P259" i="1"/>
  <c r="S259" i="1"/>
  <c r="U259" i="1" s="1"/>
  <c r="P285" i="1"/>
  <c r="S285" i="1" s="1"/>
  <c r="U285" i="1" s="1"/>
  <c r="P294" i="1"/>
  <c r="S294" i="1" s="1"/>
  <c r="U294" i="1" s="1"/>
  <c r="P310" i="1"/>
  <c r="S310" i="1"/>
  <c r="U310" i="1" s="1"/>
  <c r="P335" i="1"/>
  <c r="S335" i="1"/>
  <c r="U335" i="1"/>
  <c r="P354" i="1"/>
  <c r="S354" i="1" s="1"/>
  <c r="U354" i="1" s="1"/>
  <c r="P360" i="1"/>
  <c r="S360" i="1" s="1"/>
  <c r="U360" i="1" s="1"/>
  <c r="P364" i="1"/>
  <c r="S364" i="1"/>
  <c r="U364" i="1" s="1"/>
  <c r="P384" i="1"/>
  <c r="S384" i="1" s="1"/>
  <c r="U384" i="1" s="1"/>
  <c r="P25" i="1"/>
  <c r="S25" i="1" s="1"/>
  <c r="U25" i="1" s="1"/>
  <c r="P35" i="1"/>
  <c r="S35" i="1"/>
  <c r="U35" i="1"/>
  <c r="P39" i="1"/>
  <c r="S39" i="1"/>
  <c r="U39" i="1" s="1"/>
  <c r="P48" i="1"/>
  <c r="S48" i="1" s="1"/>
  <c r="U48" i="1" s="1"/>
  <c r="P289" i="1"/>
  <c r="S289" i="1" s="1"/>
  <c r="U289" i="1"/>
  <c r="P303" i="1"/>
  <c r="S303" i="1" s="1"/>
  <c r="U303" i="1" s="1"/>
  <c r="P312" i="1"/>
  <c r="S312" i="1"/>
  <c r="U312" i="1"/>
  <c r="P323" i="1"/>
  <c r="S323" i="1" s="1"/>
  <c r="U323" i="1" s="1"/>
  <c r="P264" i="1"/>
  <c r="S264" i="1"/>
  <c r="U264" i="1" s="1"/>
  <c r="P266" i="1"/>
  <c r="S266" i="1" s="1"/>
  <c r="U266" i="1" s="1"/>
  <c r="P296" i="1"/>
  <c r="S296" i="1" s="1"/>
  <c r="U296" i="1" s="1"/>
  <c r="P325" i="1"/>
  <c r="S325" i="1" s="1"/>
  <c r="U325" i="1" s="1"/>
  <c r="P376" i="1"/>
  <c r="S376" i="1" s="1"/>
  <c r="U376" i="1"/>
  <c r="P27" i="1"/>
  <c r="S27" i="1" s="1"/>
  <c r="U27" i="1" s="1"/>
  <c r="E157" i="2"/>
  <c r="F330" i="1"/>
  <c r="P330" i="1" s="1"/>
  <c r="G330" i="1"/>
  <c r="P257" i="1"/>
  <c r="E281" i="2"/>
  <c r="F90" i="1"/>
  <c r="G90" i="1" s="1"/>
  <c r="I90" i="1" s="1"/>
  <c r="U291" i="1"/>
  <c r="E348" i="2"/>
  <c r="F254" i="1"/>
  <c r="P254" i="1" s="1"/>
  <c r="E337" i="2"/>
  <c r="F147" i="1"/>
  <c r="E305" i="2"/>
  <c r="F114" i="1"/>
  <c r="P114" i="1" s="1"/>
  <c r="S114" i="1" s="1"/>
  <c r="U114" i="1" s="1"/>
  <c r="E192" i="2"/>
  <c r="F366" i="1"/>
  <c r="P366" i="1" s="1"/>
  <c r="E182" i="2"/>
  <c r="F356" i="1"/>
  <c r="E132" i="2"/>
  <c r="F305" i="1"/>
  <c r="G305" i="1"/>
  <c r="K305" i="1" s="1"/>
  <c r="F73" i="1"/>
  <c r="G73" i="1" s="1"/>
  <c r="I73" i="1" s="1"/>
  <c r="E264" i="2"/>
  <c r="E144" i="2"/>
  <c r="F317" i="1"/>
  <c r="G317" i="1" s="1"/>
  <c r="K317" i="1" s="1"/>
  <c r="E187" i="2"/>
  <c r="F361" i="1"/>
  <c r="E379" i="2"/>
  <c r="E363" i="2"/>
  <c r="F313" i="1"/>
  <c r="P313" i="1" s="1"/>
  <c r="E140" i="2"/>
  <c r="AU411" i="1"/>
  <c r="AT411" i="1" s="1"/>
  <c r="G411" i="1"/>
  <c r="Z411" i="1"/>
  <c r="E201" i="2"/>
  <c r="F380" i="1"/>
  <c r="F328" i="1"/>
  <c r="E155" i="2"/>
  <c r="P368" i="1"/>
  <c r="S368" i="1" s="1"/>
  <c r="U368" i="1" s="1"/>
  <c r="P362" i="1"/>
  <c r="S362" i="1" s="1"/>
  <c r="U362" i="1" s="1"/>
  <c r="P324" i="1"/>
  <c r="S324" i="1"/>
  <c r="U324" i="1" s="1"/>
  <c r="P320" i="1"/>
  <c r="S320" i="1" s="1"/>
  <c r="U320" i="1" s="1"/>
  <c r="P311" i="1"/>
  <c r="S311" i="1"/>
  <c r="U311" i="1" s="1"/>
  <c r="P306" i="1"/>
  <c r="S306" i="1"/>
  <c r="U306" i="1"/>
  <c r="P304" i="1"/>
  <c r="S304" i="1" s="1"/>
  <c r="U304" i="1" s="1"/>
  <c r="P267" i="1"/>
  <c r="S267" i="1" s="1"/>
  <c r="U267" i="1" s="1"/>
  <c r="AU419" i="1"/>
  <c r="AT419" i="1"/>
  <c r="Z416" i="1"/>
  <c r="G416" i="1"/>
  <c r="AC416" i="1"/>
  <c r="P270" i="1"/>
  <c r="S270" i="1" s="1"/>
  <c r="U270" i="1" s="1"/>
  <c r="P308" i="1"/>
  <c r="S308" i="1" s="1"/>
  <c r="U308" i="1" s="1"/>
  <c r="P316" i="1"/>
  <c r="S316" i="1" s="1"/>
  <c r="U316" i="1" s="1"/>
  <c r="P321" i="1"/>
  <c r="S321" i="1" s="1"/>
  <c r="U321" i="1" s="1"/>
  <c r="P331" i="1"/>
  <c r="S331" i="1"/>
  <c r="U331" i="1" s="1"/>
  <c r="P342" i="1"/>
  <c r="S342" i="1" s="1"/>
  <c r="U342" i="1" s="1"/>
  <c r="P355" i="1"/>
  <c r="S355" i="1"/>
  <c r="U355" i="1"/>
  <c r="Y9" i="1"/>
  <c r="P24" i="1"/>
  <c r="S24" i="1" s="1"/>
  <c r="U24" i="1" s="1"/>
  <c r="P49" i="1"/>
  <c r="S49" i="1"/>
  <c r="U49" i="1" s="1"/>
  <c r="P53" i="1"/>
  <c r="S53" i="1"/>
  <c r="U53" i="1"/>
  <c r="E183" i="2"/>
  <c r="F357" i="1"/>
  <c r="G357" i="1" s="1"/>
  <c r="K357" i="1" s="1"/>
  <c r="Z417" i="1"/>
  <c r="G417" i="1"/>
  <c r="AU420" i="1"/>
  <c r="P417" i="1"/>
  <c r="S417" i="1" s="1"/>
  <c r="AT410" i="1"/>
  <c r="AS410" i="1" s="1"/>
  <c r="AR410" i="1" s="1"/>
  <c r="AQ410" i="1" s="1"/>
  <c r="AP410" i="1" s="1"/>
  <c r="AO410" i="1" s="1"/>
  <c r="AN410" i="1" s="1"/>
  <c r="AM410" i="1" s="1"/>
  <c r="AL410" i="1" s="1"/>
  <c r="Z414" i="1"/>
  <c r="G414" i="1"/>
  <c r="K414" i="1" s="1"/>
  <c r="AU414" i="1"/>
  <c r="P414" i="1"/>
  <c r="S414" i="1" s="1"/>
  <c r="AF414" i="1" s="1"/>
  <c r="P423" i="1"/>
  <c r="Z423" i="1"/>
  <c r="G423" i="1"/>
  <c r="AU423" i="1"/>
  <c r="Z412" i="1"/>
  <c r="G412" i="1"/>
  <c r="AU412" i="1"/>
  <c r="P412" i="1"/>
  <c r="AU417" i="1"/>
  <c r="P420" i="1"/>
  <c r="Z420" i="1"/>
  <c r="G420" i="1"/>
  <c r="K420" i="1" s="1"/>
  <c r="P418" i="1"/>
  <c r="S418" i="1" s="1"/>
  <c r="Z418" i="1"/>
  <c r="G418" i="1"/>
  <c r="K418" i="1" s="1"/>
  <c r="AU415" i="1"/>
  <c r="AT415" i="1" s="1"/>
  <c r="AU424" i="1"/>
  <c r="P424" i="1"/>
  <c r="Z424" i="1"/>
  <c r="G424" i="1"/>
  <c r="K424" i="1" s="1"/>
  <c r="AU409" i="1"/>
  <c r="AT409" i="1" s="1"/>
  <c r="AS409" i="1" s="1"/>
  <c r="P409" i="1"/>
  <c r="Z409" i="1"/>
  <c r="G409" i="1"/>
  <c r="AU416" i="1"/>
  <c r="AT416" i="1" s="1"/>
  <c r="AS416" i="1" s="1"/>
  <c r="P419" i="1"/>
  <c r="AC419" i="1" s="1"/>
  <c r="Z419" i="1"/>
  <c r="G419" i="1"/>
  <c r="AT418" i="1"/>
  <c r="AS418" i="1" s="1"/>
  <c r="Z422" i="1"/>
  <c r="G422" i="1"/>
  <c r="AU422" i="1"/>
  <c r="P422" i="1"/>
  <c r="G410" i="1"/>
  <c r="Z410" i="1"/>
  <c r="K411" i="1"/>
  <c r="P413" i="1"/>
  <c r="G415" i="1"/>
  <c r="K415" i="1" s="1"/>
  <c r="Z415" i="1"/>
  <c r="P421" i="1"/>
  <c r="S421" i="1" s="1"/>
  <c r="U421" i="1" s="1"/>
  <c r="AU413" i="1"/>
  <c r="AT413" i="1" s="1"/>
  <c r="AS413" i="1" s="1"/>
  <c r="AU421" i="1"/>
  <c r="P411" i="1"/>
  <c r="S411" i="1"/>
  <c r="AF411" i="1" s="1"/>
  <c r="P416" i="1"/>
  <c r="S416" i="1" s="1"/>
  <c r="AF416" i="1" s="1"/>
  <c r="P410" i="1"/>
  <c r="S410" i="1" s="1"/>
  <c r="AF410" i="1" s="1"/>
  <c r="P415" i="1"/>
  <c r="G413" i="1"/>
  <c r="K413" i="1" s="1"/>
  <c r="G421" i="1"/>
  <c r="AT427" i="4"/>
  <c r="AS427" i="4" s="1"/>
  <c r="AR427" i="4" s="1"/>
  <c r="AQ427" i="4" s="1"/>
  <c r="AP427" i="4" s="1"/>
  <c r="AO427" i="4" s="1"/>
  <c r="AN427" i="4" s="1"/>
  <c r="AM427" i="4" s="1"/>
  <c r="AL427" i="4" s="1"/>
  <c r="S268" i="1"/>
  <c r="U268" i="1" s="1"/>
  <c r="G114" i="1"/>
  <c r="I114" i="1"/>
  <c r="S423" i="1"/>
  <c r="U423" i="1" s="1"/>
  <c r="P73" i="1"/>
  <c r="G147" i="1"/>
  <c r="I147" i="1" s="1"/>
  <c r="P147" i="1"/>
  <c r="P90" i="1"/>
  <c r="S90" i="1"/>
  <c r="U90" i="1" s="1"/>
  <c r="K416" i="1"/>
  <c r="G361" i="1"/>
  <c r="K361" i="1" s="1"/>
  <c r="P361" i="1"/>
  <c r="P305" i="1"/>
  <c r="S305" i="1"/>
  <c r="U305" i="1" s="1"/>
  <c r="S99" i="1"/>
  <c r="U99" i="1"/>
  <c r="P74" i="1"/>
  <c r="G74" i="1"/>
  <c r="I74" i="1"/>
  <c r="G356" i="1"/>
  <c r="S356" i="1" s="1"/>
  <c r="U356" i="1" s="1"/>
  <c r="K356" i="1"/>
  <c r="P356" i="1"/>
  <c r="K421" i="1"/>
  <c r="K422" i="1"/>
  <c r="K409" i="1"/>
  <c r="AC418" i="1"/>
  <c r="AT421" i="1"/>
  <c r="AS421" i="1" s="1"/>
  <c r="AR421" i="1" s="1"/>
  <c r="AT420" i="1"/>
  <c r="AS420" i="1" s="1"/>
  <c r="AR417" i="1" s="1"/>
  <c r="AQ417" i="1" s="1"/>
  <c r="AP417" i="1" s="1"/>
  <c r="AO417" i="1" s="1"/>
  <c r="AN417" i="1" s="1"/>
  <c r="AM417" i="1" s="1"/>
  <c r="AL417" i="1" s="1"/>
  <c r="U411" i="1"/>
  <c r="AC414" i="1"/>
  <c r="K410" i="1"/>
  <c r="AT417" i="1"/>
  <c r="AS417" i="1" s="1"/>
  <c r="K417" i="1"/>
  <c r="K419" i="1"/>
  <c r="AT412" i="1"/>
  <c r="AC411" i="1"/>
  <c r="AT424" i="1"/>
  <c r="AS424" i="1" s="1"/>
  <c r="AR424" i="1" s="1"/>
  <c r="AC412" i="1"/>
  <c r="K412" i="1"/>
  <c r="AT414" i="1"/>
  <c r="AS414" i="1" s="1"/>
  <c r="AR414" i="1" s="1"/>
  <c r="AQ414" i="1" s="1"/>
  <c r="AP414" i="1" s="1"/>
  <c r="AO414" i="1" s="1"/>
  <c r="AN414" i="1" s="1"/>
  <c r="AM414" i="1" s="1"/>
  <c r="AL414" i="1" s="1"/>
  <c r="S74" i="1"/>
  <c r="U74" i="1"/>
  <c r="C11" i="3"/>
  <c r="AB436" i="1" l="1"/>
  <c r="AH441" i="4"/>
  <c r="AI349" i="4"/>
  <c r="AJ349" i="4"/>
  <c r="AK349" i="4"/>
  <c r="BB64" i="4"/>
  <c r="BA64" i="4"/>
  <c r="AK175" i="4"/>
  <c r="AI175" i="4"/>
  <c r="AH175" i="4" s="1"/>
  <c r="AJ175" i="4"/>
  <c r="BB70" i="4"/>
  <c r="BA70" i="4"/>
  <c r="AJ360" i="4"/>
  <c r="AI360" i="4"/>
  <c r="AK360" i="4"/>
  <c r="AF297" i="4"/>
  <c r="U297" i="4"/>
  <c r="AC296" i="4"/>
  <c r="K296" i="4"/>
  <c r="K359" i="4"/>
  <c r="AC359" i="4"/>
  <c r="S359" i="4"/>
  <c r="BB92" i="4"/>
  <c r="BB89" i="4"/>
  <c r="BA89" i="4"/>
  <c r="AJ230" i="4"/>
  <c r="AH230" i="4" s="1"/>
  <c r="AI230" i="4"/>
  <c r="AJ312" i="4"/>
  <c r="AI312" i="4"/>
  <c r="BA143" i="4"/>
  <c r="BB143" i="4"/>
  <c r="BA127" i="4"/>
  <c r="BB127" i="4"/>
  <c r="AI271" i="4"/>
  <c r="AH271" i="4" s="1"/>
  <c r="AK271" i="4"/>
  <c r="BB25" i="4"/>
  <c r="BA25" i="4"/>
  <c r="BB37" i="4"/>
  <c r="BA37" i="4"/>
  <c r="BA133" i="4"/>
  <c r="BB133" i="4"/>
  <c r="AZ133" i="4" s="1"/>
  <c r="AX133" i="4" s="1"/>
  <c r="AS343" i="4"/>
  <c r="AR343" i="4" s="1"/>
  <c r="AQ343" i="4" s="1"/>
  <c r="AP343" i="4" s="1"/>
  <c r="AO343" i="4" s="1"/>
  <c r="AN343" i="4" s="1"/>
  <c r="AM343" i="4" s="1"/>
  <c r="AL343" i="4" s="1"/>
  <c r="AT343" i="4"/>
  <c r="AT288" i="4"/>
  <c r="AS288" i="4"/>
  <c r="AR315" i="4"/>
  <c r="AQ315" i="4" s="1"/>
  <c r="AP315" i="4" s="1"/>
  <c r="AO315" i="4" s="1"/>
  <c r="AN315" i="4" s="1"/>
  <c r="AM315" i="4" s="1"/>
  <c r="AL315" i="4" s="1"/>
  <c r="AT315" i="4"/>
  <c r="AS315" i="4" s="1"/>
  <c r="AT265" i="4"/>
  <c r="AS265" i="4" s="1"/>
  <c r="AR265" i="4"/>
  <c r="AQ265" i="4" s="1"/>
  <c r="AP265" i="4" s="1"/>
  <c r="AO265" i="4" s="1"/>
  <c r="AN265" i="4" s="1"/>
  <c r="AM265" i="4" s="1"/>
  <c r="AL265" i="4" s="1"/>
  <c r="AI265" i="4" s="1"/>
  <c r="AT248" i="4"/>
  <c r="AS248" i="4" s="1"/>
  <c r="AR248" i="4" s="1"/>
  <c r="AQ248" i="4" s="1"/>
  <c r="AP248" i="4" s="1"/>
  <c r="AO248" i="4" s="1"/>
  <c r="AN248" i="4" s="1"/>
  <c r="AM248" i="4" s="1"/>
  <c r="AL248" i="4" s="1"/>
  <c r="AO236" i="4"/>
  <c r="AN236" i="4" s="1"/>
  <c r="AM236" i="4" s="1"/>
  <c r="AL236" i="4" s="1"/>
  <c r="AT236" i="4"/>
  <c r="AS236" i="4" s="1"/>
  <c r="AR236" i="4" s="1"/>
  <c r="AQ236" i="4" s="1"/>
  <c r="AP236" i="4" s="1"/>
  <c r="K328" i="4"/>
  <c r="S328" i="4"/>
  <c r="AC328" i="4"/>
  <c r="AJ33" i="4"/>
  <c r="AI33" i="4"/>
  <c r="AK33" i="4"/>
  <c r="AI322" i="4"/>
  <c r="AJ322" i="4"/>
  <c r="AI140" i="4"/>
  <c r="AK140" i="4"/>
  <c r="AJ199" i="4"/>
  <c r="AK199" i="4"/>
  <c r="AI199" i="4"/>
  <c r="BJ52" i="4"/>
  <c r="BI52" i="4" s="1"/>
  <c r="BH52" i="4" s="1"/>
  <c r="BG52" i="4" s="1"/>
  <c r="BF52" i="4" s="1"/>
  <c r="BE52" i="4" s="1"/>
  <c r="BD52" i="4" s="1"/>
  <c r="BC52" i="4" s="1"/>
  <c r="AI377" i="4"/>
  <c r="AJ377" i="4"/>
  <c r="AK377" i="4"/>
  <c r="AT239" i="4"/>
  <c r="AS239" i="4" s="1"/>
  <c r="AR239" i="4" s="1"/>
  <c r="AQ239" i="4" s="1"/>
  <c r="AP239" i="4" s="1"/>
  <c r="AO239" i="4" s="1"/>
  <c r="AN239" i="4" s="1"/>
  <c r="AM239" i="4" s="1"/>
  <c r="AL239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O231" i="4"/>
  <c r="AN231" i="4" s="1"/>
  <c r="AM231" i="4" s="1"/>
  <c r="AL231" i="4" s="1"/>
  <c r="AT231" i="4"/>
  <c r="AS231" i="4" s="1"/>
  <c r="AR231" i="4" s="1"/>
  <c r="AQ231" i="4" s="1"/>
  <c r="AP231" i="4" s="1"/>
  <c r="AT417" i="4"/>
  <c r="AS417" i="4"/>
  <c r="AR417" i="4" s="1"/>
  <c r="AQ417" i="4" s="1"/>
  <c r="AP417" i="4" s="1"/>
  <c r="AO417" i="4" s="1"/>
  <c r="AN417" i="4" s="1"/>
  <c r="AM417" i="4" s="1"/>
  <c r="AL417" i="4" s="1"/>
  <c r="P407" i="4"/>
  <c r="AF266" i="4"/>
  <c r="U266" i="4"/>
  <c r="BB115" i="4"/>
  <c r="BA115" i="4"/>
  <c r="BB78" i="4"/>
  <c r="BA78" i="4"/>
  <c r="AJ66" i="4"/>
  <c r="AI66" i="4"/>
  <c r="BA145" i="4"/>
  <c r="BB145" i="4"/>
  <c r="AI79" i="4"/>
  <c r="AK79" i="4"/>
  <c r="AJ79" i="4"/>
  <c r="Z208" i="4"/>
  <c r="P208" i="4"/>
  <c r="AU208" i="4"/>
  <c r="G208" i="4"/>
  <c r="AK278" i="4"/>
  <c r="AJ278" i="4"/>
  <c r="AI278" i="4"/>
  <c r="AJ326" i="4"/>
  <c r="AK326" i="4"/>
  <c r="AI326" i="4"/>
  <c r="AI268" i="4"/>
  <c r="AJ268" i="4"/>
  <c r="AK268" i="4"/>
  <c r="AI354" i="4"/>
  <c r="AK354" i="4"/>
  <c r="AT400" i="4"/>
  <c r="AS400" i="4" s="1"/>
  <c r="AR400" i="4" s="1"/>
  <c r="AQ400" i="4" s="1"/>
  <c r="AP400" i="4" s="1"/>
  <c r="AO400" i="4" s="1"/>
  <c r="AN400" i="4" s="1"/>
  <c r="AM400" i="4" s="1"/>
  <c r="AL400" i="4" s="1"/>
  <c r="AJ399" i="4"/>
  <c r="AH399" i="4" s="1"/>
  <c r="AK399" i="4"/>
  <c r="BB41" i="4"/>
  <c r="AZ41" i="4" s="1"/>
  <c r="AX41" i="4" s="1"/>
  <c r="BA41" i="4"/>
  <c r="AI331" i="4"/>
  <c r="AK331" i="4"/>
  <c r="BA135" i="4"/>
  <c r="BB135" i="4"/>
  <c r="AK376" i="4"/>
  <c r="AI376" i="4"/>
  <c r="AJ376" i="4"/>
  <c r="AT307" i="4"/>
  <c r="AS307" i="4" s="1"/>
  <c r="AR307" i="4" s="1"/>
  <c r="AQ307" i="4" s="1"/>
  <c r="AP307" i="4" s="1"/>
  <c r="AO307" i="4" s="1"/>
  <c r="AN307" i="4" s="1"/>
  <c r="AM307" i="4" s="1"/>
  <c r="AL307" i="4" s="1"/>
  <c r="AI307" i="4" s="1"/>
  <c r="AT391" i="4"/>
  <c r="AS391" i="4" s="1"/>
  <c r="AR391" i="4" s="1"/>
  <c r="AQ391" i="4" s="1"/>
  <c r="AP391" i="4" s="1"/>
  <c r="AO391" i="4" s="1"/>
  <c r="AN391" i="4" s="1"/>
  <c r="AM391" i="4" s="1"/>
  <c r="AL391" i="4" s="1"/>
  <c r="S154" i="4"/>
  <c r="AC154" i="4"/>
  <c r="P398" i="4"/>
  <c r="AU398" i="4"/>
  <c r="G389" i="4"/>
  <c r="Z389" i="4"/>
  <c r="AU389" i="4"/>
  <c r="AT389" i="4" s="1"/>
  <c r="AS389" i="4" s="1"/>
  <c r="AR389" i="4" s="1"/>
  <c r="AQ389" i="4" s="1"/>
  <c r="AP389" i="4" s="1"/>
  <c r="AO389" i="4" s="1"/>
  <c r="AN389" i="4" s="1"/>
  <c r="AM389" i="4" s="1"/>
  <c r="AL389" i="4" s="1"/>
  <c r="AK407" i="4"/>
  <c r="AI407" i="4"/>
  <c r="AH407" i="4" s="1"/>
  <c r="AJ407" i="4"/>
  <c r="G410" i="4"/>
  <c r="P410" i="4"/>
  <c r="S410" i="4" s="1"/>
  <c r="Z410" i="4"/>
  <c r="AU410" i="4"/>
  <c r="AJ416" i="4"/>
  <c r="AK416" i="4"/>
  <c r="AI416" i="4"/>
  <c r="AH416" i="4" s="1"/>
  <c r="BB119" i="4"/>
  <c r="BA119" i="4"/>
  <c r="AJ176" i="4"/>
  <c r="AI176" i="4"/>
  <c r="AK176" i="4"/>
  <c r="AI339" i="4"/>
  <c r="AK339" i="4"/>
  <c r="AT87" i="4"/>
  <c r="AS87" i="4" s="1"/>
  <c r="AR87" i="4" s="1"/>
  <c r="AQ87" i="4" s="1"/>
  <c r="AP87" i="4" s="1"/>
  <c r="AO87" i="4" s="1"/>
  <c r="AN87" i="4" s="1"/>
  <c r="AM87" i="4" s="1"/>
  <c r="AL87" i="4" s="1"/>
  <c r="BB104" i="4"/>
  <c r="AZ104" i="4" s="1"/>
  <c r="AX104" i="4" s="1"/>
  <c r="BA104" i="4"/>
  <c r="AJ187" i="4"/>
  <c r="AK187" i="4"/>
  <c r="BA171" i="4"/>
  <c r="BB171" i="4"/>
  <c r="AI266" i="4"/>
  <c r="AK266" i="4"/>
  <c r="AR380" i="4"/>
  <c r="AQ380" i="4" s="1"/>
  <c r="AP380" i="4" s="1"/>
  <c r="AO380" i="4" s="1"/>
  <c r="AN380" i="4" s="1"/>
  <c r="AM380" i="4" s="1"/>
  <c r="AL380" i="4" s="1"/>
  <c r="AK380" i="4" s="1"/>
  <c r="AJ82" i="4"/>
  <c r="AK82" i="4"/>
  <c r="AI82" i="4"/>
  <c r="AI351" i="4"/>
  <c r="AK351" i="4"/>
  <c r="AI218" i="4"/>
  <c r="AH218" i="4" s="1"/>
  <c r="AK218" i="4"/>
  <c r="AJ206" i="4"/>
  <c r="AI206" i="4"/>
  <c r="AK206" i="4"/>
  <c r="AI143" i="4"/>
  <c r="AJ143" i="4"/>
  <c r="AJ170" i="4"/>
  <c r="AI170" i="4"/>
  <c r="AK170" i="4"/>
  <c r="AK290" i="4"/>
  <c r="AI127" i="4"/>
  <c r="AK127" i="4"/>
  <c r="BA98" i="4"/>
  <c r="BB98" i="4"/>
  <c r="AI90" i="4"/>
  <c r="AJ90" i="4"/>
  <c r="AH90" i="4" s="1"/>
  <c r="AK90" i="4"/>
  <c r="AI241" i="4"/>
  <c r="AK241" i="4"/>
  <c r="BB144" i="4"/>
  <c r="BA144" i="4"/>
  <c r="AJ260" i="4"/>
  <c r="AK260" i="4"/>
  <c r="AJ273" i="4"/>
  <c r="AI273" i="4"/>
  <c r="AK273" i="4"/>
  <c r="AI311" i="4"/>
  <c r="AK311" i="4"/>
  <c r="AJ311" i="4"/>
  <c r="AJ198" i="4"/>
  <c r="AK198" i="4"/>
  <c r="AJ31" i="4"/>
  <c r="BB94" i="4"/>
  <c r="AZ94" i="4" s="1"/>
  <c r="AX94" i="4" s="1"/>
  <c r="AI290" i="4"/>
  <c r="AH290" i="4" s="1"/>
  <c r="AK322" i="4"/>
  <c r="AK386" i="4"/>
  <c r="AJ386" i="4"/>
  <c r="BB73" i="4"/>
  <c r="BA73" i="4"/>
  <c r="AJ229" i="4"/>
  <c r="AI229" i="4"/>
  <c r="AH229" i="4" s="1"/>
  <c r="BB137" i="4"/>
  <c r="AZ137" i="4" s="1"/>
  <c r="AX137" i="4" s="1"/>
  <c r="BA137" i="4"/>
  <c r="AI334" i="4"/>
  <c r="AK334" i="4"/>
  <c r="AJ213" i="4"/>
  <c r="AI213" i="4"/>
  <c r="AK213" i="4"/>
  <c r="AI404" i="4"/>
  <c r="AH404" i="4" s="1"/>
  <c r="AJ404" i="4"/>
  <c r="AK404" i="4"/>
  <c r="AK97" i="4"/>
  <c r="AI97" i="4"/>
  <c r="AI53" i="4"/>
  <c r="AS76" i="4"/>
  <c r="AR76" i="4" s="1"/>
  <c r="AQ76" i="4" s="1"/>
  <c r="AP76" i="4" s="1"/>
  <c r="AO76" i="4" s="1"/>
  <c r="AN76" i="4" s="1"/>
  <c r="AM76" i="4" s="1"/>
  <c r="AL76" i="4" s="1"/>
  <c r="AJ76" i="4" s="1"/>
  <c r="AQ68" i="4"/>
  <c r="AP68" i="4" s="1"/>
  <c r="AO68" i="4" s="1"/>
  <c r="AN68" i="4" s="1"/>
  <c r="AM68" i="4" s="1"/>
  <c r="AL68" i="4" s="1"/>
  <c r="AP345" i="4"/>
  <c r="AO345" i="4" s="1"/>
  <c r="AN345" i="4" s="1"/>
  <c r="AM345" i="4" s="1"/>
  <c r="AL345" i="4" s="1"/>
  <c r="S360" i="4"/>
  <c r="AC360" i="4"/>
  <c r="K360" i="4"/>
  <c r="I172" i="4"/>
  <c r="AC151" i="4"/>
  <c r="I151" i="4"/>
  <c r="S151" i="4"/>
  <c r="I132" i="4"/>
  <c r="I213" i="4"/>
  <c r="AC213" i="4"/>
  <c r="S119" i="4"/>
  <c r="AC119" i="4"/>
  <c r="AC159" i="4"/>
  <c r="P155" i="4"/>
  <c r="S155" i="4" s="1"/>
  <c r="AU155" i="4"/>
  <c r="G155" i="4"/>
  <c r="AF257" i="4"/>
  <c r="U257" i="4"/>
  <c r="AC160" i="4"/>
  <c r="I160" i="4"/>
  <c r="U82" i="4"/>
  <c r="AF82" i="4"/>
  <c r="U159" i="4"/>
  <c r="AF159" i="4"/>
  <c r="G24" i="4"/>
  <c r="AU24" i="4"/>
  <c r="AT24" i="4" s="1"/>
  <c r="AS24" i="4" s="1"/>
  <c r="AR24" i="4" s="1"/>
  <c r="AQ24" i="4" s="1"/>
  <c r="AP24" i="4" s="1"/>
  <c r="AO24" i="4" s="1"/>
  <c r="AN24" i="4" s="1"/>
  <c r="AM24" i="4" s="1"/>
  <c r="AL24" i="4" s="1"/>
  <c r="Z211" i="4"/>
  <c r="AU211" i="4"/>
  <c r="G211" i="4"/>
  <c r="U384" i="4"/>
  <c r="AF384" i="4"/>
  <c r="Z400" i="4"/>
  <c r="P400" i="4"/>
  <c r="P412" i="4"/>
  <c r="AU412" i="4"/>
  <c r="AF213" i="4"/>
  <c r="U213" i="4"/>
  <c r="AS333" i="4"/>
  <c r="AR333" i="4" s="1"/>
  <c r="AQ333" i="4" s="1"/>
  <c r="AP333" i="4" s="1"/>
  <c r="AO333" i="4" s="1"/>
  <c r="AN333" i="4" s="1"/>
  <c r="AM333" i="4" s="1"/>
  <c r="AL333" i="4" s="1"/>
  <c r="S338" i="4"/>
  <c r="AC338" i="4"/>
  <c r="K338" i="4"/>
  <c r="I191" i="4"/>
  <c r="S239" i="4"/>
  <c r="I239" i="4"/>
  <c r="I189" i="4"/>
  <c r="AC189" i="4"/>
  <c r="I241" i="4"/>
  <c r="AC181" i="4"/>
  <c r="S181" i="4"/>
  <c r="AU285" i="4"/>
  <c r="AT285" i="4" s="1"/>
  <c r="AS285" i="4" s="1"/>
  <c r="AR285" i="4" s="1"/>
  <c r="AQ285" i="4" s="1"/>
  <c r="AP285" i="4" s="1"/>
  <c r="AO285" i="4" s="1"/>
  <c r="AN285" i="4" s="1"/>
  <c r="AM285" i="4" s="1"/>
  <c r="AL285" i="4" s="1"/>
  <c r="G285" i="4"/>
  <c r="K285" i="4" s="1"/>
  <c r="BG103" i="4"/>
  <c r="BF103" i="4" s="1"/>
  <c r="BE103" i="4" s="1"/>
  <c r="BD103" i="4" s="1"/>
  <c r="BC103" i="4" s="1"/>
  <c r="BK108" i="4"/>
  <c r="BJ108" i="4" s="1"/>
  <c r="BI108" i="4" s="1"/>
  <c r="BH108" i="4" s="1"/>
  <c r="BG108" i="4" s="1"/>
  <c r="BF108" i="4" s="1"/>
  <c r="BE108" i="4" s="1"/>
  <c r="BD108" i="4" s="1"/>
  <c r="BC108" i="4" s="1"/>
  <c r="AS284" i="4"/>
  <c r="AR284" i="4" s="1"/>
  <c r="AQ284" i="4" s="1"/>
  <c r="AP284" i="4" s="1"/>
  <c r="AO284" i="4" s="1"/>
  <c r="AN284" i="4" s="1"/>
  <c r="AM284" i="4" s="1"/>
  <c r="AL284" i="4" s="1"/>
  <c r="U356" i="4"/>
  <c r="AF356" i="4"/>
  <c r="Z236" i="4"/>
  <c r="G236" i="4"/>
  <c r="S236" i="4" s="1"/>
  <c r="Z229" i="4"/>
  <c r="G229" i="4"/>
  <c r="P226" i="4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K226" i="4" s="1"/>
  <c r="G226" i="4"/>
  <c r="P222" i="4"/>
  <c r="S222" i="4" s="1"/>
  <c r="Z222" i="4"/>
  <c r="AU222" i="4"/>
  <c r="AT222" i="4" s="1"/>
  <c r="G222" i="4"/>
  <c r="Z179" i="4"/>
  <c r="P179" i="4"/>
  <c r="AU179" i="4"/>
  <c r="AT179" i="4" s="1"/>
  <c r="AS179" i="4" s="1"/>
  <c r="AR179" i="4" s="1"/>
  <c r="AQ179" i="4" s="1"/>
  <c r="AP179" i="4" s="1"/>
  <c r="AO179" i="4" s="1"/>
  <c r="AN179" i="4" s="1"/>
  <c r="AM179" i="4" s="1"/>
  <c r="AL179" i="4" s="1"/>
  <c r="K277" i="4"/>
  <c r="AC277" i="4"/>
  <c r="AU405" i="4"/>
  <c r="AT405" i="4" s="1"/>
  <c r="AS405" i="4" s="1"/>
  <c r="AR405" i="4" s="1"/>
  <c r="AQ405" i="4" s="1"/>
  <c r="AP405" i="4" s="1"/>
  <c r="AO405" i="4" s="1"/>
  <c r="AN405" i="4" s="1"/>
  <c r="AM405" i="4" s="1"/>
  <c r="AL405" i="4" s="1"/>
  <c r="AS125" i="4"/>
  <c r="AR125" i="4" s="1"/>
  <c r="AQ125" i="4" s="1"/>
  <c r="AP125" i="4" s="1"/>
  <c r="AO125" i="4" s="1"/>
  <c r="AN125" i="4" s="1"/>
  <c r="AM125" i="4" s="1"/>
  <c r="AL125" i="4" s="1"/>
  <c r="AT125" i="4"/>
  <c r="AS177" i="4"/>
  <c r="AR177" i="4" s="1"/>
  <c r="AQ177" i="4" s="1"/>
  <c r="AP177" i="4" s="1"/>
  <c r="AO177" i="4" s="1"/>
  <c r="AN177" i="4" s="1"/>
  <c r="AM177" i="4" s="1"/>
  <c r="AL177" i="4" s="1"/>
  <c r="AR212" i="4"/>
  <c r="AQ212" i="4" s="1"/>
  <c r="AP212" i="4" s="1"/>
  <c r="AO212" i="4" s="1"/>
  <c r="AN212" i="4" s="1"/>
  <c r="AM212" i="4" s="1"/>
  <c r="AL212" i="4" s="1"/>
  <c r="K275" i="4"/>
  <c r="AC275" i="4"/>
  <c r="AC378" i="4"/>
  <c r="AC354" i="4"/>
  <c r="K282" i="4"/>
  <c r="AC282" i="4"/>
  <c r="AC157" i="4"/>
  <c r="S324" i="4"/>
  <c r="I164" i="4"/>
  <c r="S205" i="4"/>
  <c r="U205" i="4" s="1"/>
  <c r="AC152" i="4"/>
  <c r="S152" i="4"/>
  <c r="G348" i="4"/>
  <c r="Z348" i="4"/>
  <c r="P348" i="4"/>
  <c r="S348" i="4" s="1"/>
  <c r="AU348" i="4"/>
  <c r="AT348" i="4" s="1"/>
  <c r="AS348" i="4" s="1"/>
  <c r="AR348" i="4" s="1"/>
  <c r="AQ348" i="4" s="1"/>
  <c r="AP348" i="4" s="1"/>
  <c r="AO348" i="4" s="1"/>
  <c r="AN348" i="4" s="1"/>
  <c r="AM348" i="4" s="1"/>
  <c r="AL348" i="4" s="1"/>
  <c r="Z344" i="4"/>
  <c r="AU344" i="4"/>
  <c r="G288" i="4"/>
  <c r="Z288" i="4"/>
  <c r="P288" i="4"/>
  <c r="AJ53" i="4"/>
  <c r="AI383" i="4"/>
  <c r="AC266" i="4"/>
  <c r="AT355" i="4"/>
  <c r="AS355" i="4" s="1"/>
  <c r="AR355" i="4" s="1"/>
  <c r="AQ355" i="4" s="1"/>
  <c r="AP355" i="4"/>
  <c r="AO355" i="4" s="1"/>
  <c r="AN355" i="4" s="1"/>
  <c r="AM355" i="4" s="1"/>
  <c r="AL355" i="4" s="1"/>
  <c r="J287" i="4"/>
  <c r="AC287" i="4"/>
  <c r="S282" i="4"/>
  <c r="K324" i="4"/>
  <c r="AC324" i="4"/>
  <c r="S219" i="4"/>
  <c r="AC219" i="4"/>
  <c r="G80" i="4"/>
  <c r="Z80" i="4"/>
  <c r="G64" i="4"/>
  <c r="I64" i="4" s="1"/>
  <c r="AU64" i="4"/>
  <c r="Z42" i="4"/>
  <c r="G42" i="4"/>
  <c r="Z204" i="4"/>
  <c r="R204" i="4"/>
  <c r="G364" i="4"/>
  <c r="K364" i="4" s="1"/>
  <c r="Z364" i="4"/>
  <c r="AC180" i="4"/>
  <c r="I162" i="4"/>
  <c r="Z34" i="4"/>
  <c r="G34" i="4"/>
  <c r="I34" i="4" s="1"/>
  <c r="P349" i="4"/>
  <c r="AC349" i="4" s="1"/>
  <c r="Z349" i="4"/>
  <c r="P321" i="4"/>
  <c r="AC321" i="4" s="1"/>
  <c r="Z321" i="4"/>
  <c r="G408" i="4"/>
  <c r="K408" i="4" s="1"/>
  <c r="Z408" i="4"/>
  <c r="AU390" i="4"/>
  <c r="AF320" i="4"/>
  <c r="I171" i="4"/>
  <c r="AU118" i="4"/>
  <c r="AU102" i="4"/>
  <c r="AT102" i="4" s="1"/>
  <c r="AS102" i="4" s="1"/>
  <c r="AR102" i="4" s="1"/>
  <c r="AQ102" i="4" s="1"/>
  <c r="AP102" i="4" s="1"/>
  <c r="AO102" i="4" s="1"/>
  <c r="AN102" i="4" s="1"/>
  <c r="AM102" i="4" s="1"/>
  <c r="AL102" i="4" s="1"/>
  <c r="AU415" i="4"/>
  <c r="AU397" i="4"/>
  <c r="AC257" i="4"/>
  <c r="I157" i="4"/>
  <c r="AC182" i="4"/>
  <c r="G404" i="4"/>
  <c r="Z404" i="4"/>
  <c r="AC107" i="4"/>
  <c r="AU116" i="4"/>
  <c r="AT116" i="4" s="1"/>
  <c r="AS116" i="4" s="1"/>
  <c r="AR116" i="4" s="1"/>
  <c r="AQ116" i="4" s="1"/>
  <c r="AP116" i="4" s="1"/>
  <c r="AO116" i="4" s="1"/>
  <c r="AN116" i="4" s="1"/>
  <c r="AM116" i="4" s="1"/>
  <c r="AL116" i="4" s="1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U419" i="4"/>
  <c r="AT419" i="4" s="1"/>
  <c r="AS419" i="4" s="1"/>
  <c r="AR419" i="4" s="1"/>
  <c r="AQ419" i="4" s="1"/>
  <c r="AP419" i="4" s="1"/>
  <c r="AO419" i="4" s="1"/>
  <c r="AN419" i="4" s="1"/>
  <c r="AM419" i="4" s="1"/>
  <c r="AL419" i="4" s="1"/>
  <c r="AU420" i="4"/>
  <c r="K257" i="4"/>
  <c r="S351" i="4"/>
  <c r="S225" i="4"/>
  <c r="S402" i="4"/>
  <c r="AC402" i="4"/>
  <c r="AC384" i="4"/>
  <c r="U129" i="4"/>
  <c r="AF129" i="4"/>
  <c r="G98" i="4"/>
  <c r="Z98" i="4"/>
  <c r="P373" i="4"/>
  <c r="Z373" i="4"/>
  <c r="P287" i="4"/>
  <c r="S287" i="4" s="1"/>
  <c r="Z287" i="4"/>
  <c r="AY11" i="4"/>
  <c r="AY14" i="4"/>
  <c r="AY20" i="4"/>
  <c r="AY22" i="4"/>
  <c r="AY27" i="4"/>
  <c r="AY29" i="4"/>
  <c r="AY41" i="4"/>
  <c r="AY48" i="4"/>
  <c r="AY60" i="4"/>
  <c r="AY62" i="4"/>
  <c r="AY77" i="4"/>
  <c r="AY79" i="4"/>
  <c r="AY89" i="4"/>
  <c r="AY92" i="4"/>
  <c r="AY94" i="4"/>
  <c r="AY97" i="4"/>
  <c r="AY100" i="4"/>
  <c r="AY105" i="4"/>
  <c r="AY110" i="4"/>
  <c r="AY112" i="4"/>
  <c r="AY123" i="4"/>
  <c r="AY125" i="4"/>
  <c r="AY142" i="4"/>
  <c r="AY157" i="4"/>
  <c r="AY177" i="4"/>
  <c r="AY4" i="4"/>
  <c r="AY8" i="4"/>
  <c r="AY31" i="4"/>
  <c r="AY34" i="4"/>
  <c r="AY36" i="4"/>
  <c r="AY38" i="4"/>
  <c r="AY43" i="4"/>
  <c r="AY57" i="4"/>
  <c r="AY64" i="4"/>
  <c r="AY67" i="4"/>
  <c r="AY74" i="4"/>
  <c r="AY76" i="4"/>
  <c r="AY88" i="4"/>
  <c r="AY103" i="4"/>
  <c r="AY121" i="4"/>
  <c r="AY134" i="4"/>
  <c r="AY145" i="4"/>
  <c r="AY148" i="4"/>
  <c r="AY151" i="4"/>
  <c r="AY154" i="4"/>
  <c r="AY160" i="4"/>
  <c r="AY166" i="4"/>
  <c r="AY175" i="4"/>
  <c r="AY180" i="4"/>
  <c r="AY12" i="4"/>
  <c r="AY17" i="4"/>
  <c r="AY24" i="4"/>
  <c r="AY33" i="4"/>
  <c r="AY69" i="4"/>
  <c r="AY82" i="4"/>
  <c r="AY108" i="4"/>
  <c r="AY115" i="4"/>
  <c r="AY117" i="4"/>
  <c r="AY119" i="4"/>
  <c r="AY128" i="4"/>
  <c r="AY5" i="4"/>
  <c r="AY9" i="4"/>
  <c r="AY15" i="4"/>
  <c r="AY26" i="4"/>
  <c r="AY40" i="4"/>
  <c r="AY45" i="4"/>
  <c r="AY50" i="4"/>
  <c r="AY52" i="4"/>
  <c r="AY54" i="4"/>
  <c r="AY56" i="4"/>
  <c r="AY71" i="4"/>
  <c r="AY81" i="4"/>
  <c r="AY84" i="4"/>
  <c r="AY87" i="4"/>
  <c r="AY96" i="4"/>
  <c r="AY99" i="4"/>
  <c r="AY101" i="4"/>
  <c r="AY106" i="4"/>
  <c r="AY113" i="4"/>
  <c r="AY126" i="4"/>
  <c r="AY130" i="4"/>
  <c r="AY137" i="4"/>
  <c r="AY143" i="4"/>
  <c r="AY149" i="4"/>
  <c r="AY155" i="4"/>
  <c r="AY158" i="4"/>
  <c r="AY178" i="4"/>
  <c r="AY10" i="4"/>
  <c r="AY16" i="4"/>
  <c r="AY19" i="4"/>
  <c r="AY32" i="4"/>
  <c r="AY44" i="4"/>
  <c r="AY65" i="4"/>
  <c r="AY68" i="4"/>
  <c r="AY70" i="4"/>
  <c r="AY86" i="4"/>
  <c r="AY95" i="4"/>
  <c r="AY102" i="4"/>
  <c r="AY116" i="4"/>
  <c r="AY118" i="4"/>
  <c r="AY120" i="4"/>
  <c r="AY150" i="4"/>
  <c r="AY153" i="4"/>
  <c r="AY159" i="4"/>
  <c r="AY179" i="4"/>
  <c r="AY3" i="4"/>
  <c r="AY7" i="4"/>
  <c r="AB14" i="4"/>
  <c r="Y4" i="4"/>
  <c r="Y8" i="4"/>
  <c r="Y17" i="4"/>
  <c r="Y31" i="4"/>
  <c r="Y36" i="4"/>
  <c r="Y38" i="4"/>
  <c r="Y43" i="4"/>
  <c r="Y57" i="4"/>
  <c r="Y64" i="4"/>
  <c r="P66" i="4"/>
  <c r="Y67" i="4"/>
  <c r="P73" i="4"/>
  <c r="Y74" i="4"/>
  <c r="Y76" i="4"/>
  <c r="Y82" i="4"/>
  <c r="Y88" i="4"/>
  <c r="Y103" i="4"/>
  <c r="Y121" i="4"/>
  <c r="P130" i="4"/>
  <c r="P132" i="4"/>
  <c r="P140" i="4"/>
  <c r="P163" i="4"/>
  <c r="P169" i="4"/>
  <c r="P172" i="4"/>
  <c r="S172" i="4" s="1"/>
  <c r="P188" i="4"/>
  <c r="P198" i="4"/>
  <c r="P206" i="4"/>
  <c r="AC206" i="4" s="1"/>
  <c r="P234" i="4"/>
  <c r="P245" i="4"/>
  <c r="P250" i="4"/>
  <c r="Y12" i="4"/>
  <c r="Y24" i="4"/>
  <c r="Y33" i="4"/>
  <c r="Y45" i="4"/>
  <c r="Y50" i="4"/>
  <c r="Y69" i="4"/>
  <c r="P86" i="4"/>
  <c r="AC86" i="4" s="1"/>
  <c r="Y87" i="4"/>
  <c r="Y91" i="4"/>
  <c r="Y96" i="4"/>
  <c r="Y108" i="4"/>
  <c r="Y115" i="4"/>
  <c r="Y117" i="4"/>
  <c r="Y119" i="4"/>
  <c r="Y128" i="4"/>
  <c r="P137" i="4"/>
  <c r="P143" i="4"/>
  <c r="P158" i="4"/>
  <c r="P178" i="4"/>
  <c r="P201" i="4"/>
  <c r="P204" i="4"/>
  <c r="AC204" i="4" s="1"/>
  <c r="P211" i="4"/>
  <c r="S211" i="4" s="1"/>
  <c r="P215" i="4"/>
  <c r="P229" i="4"/>
  <c r="S229" i="4" s="1"/>
  <c r="P241" i="4"/>
  <c r="AC241" i="4" s="1"/>
  <c r="P394" i="4"/>
  <c r="AC394" i="4" s="1"/>
  <c r="P408" i="4"/>
  <c r="P428" i="4"/>
  <c r="Y5" i="4"/>
  <c r="P343" i="4"/>
  <c r="Y9" i="4"/>
  <c r="Y15" i="4"/>
  <c r="Y26" i="4"/>
  <c r="Y40" i="4"/>
  <c r="Y47" i="4"/>
  <c r="Y52" i="4"/>
  <c r="Y54" i="4"/>
  <c r="Y56" i="4"/>
  <c r="Y59" i="4"/>
  <c r="Y71" i="4"/>
  <c r="P80" i="4"/>
  <c r="Y81" i="4"/>
  <c r="Y84" i="4"/>
  <c r="P98" i="4"/>
  <c r="S98" i="4" s="1"/>
  <c r="Y99" i="4"/>
  <c r="Y101" i="4"/>
  <c r="Y106" i="4"/>
  <c r="P111" i="4"/>
  <c r="Y113" i="4"/>
  <c r="P122" i="4"/>
  <c r="Y126" i="4"/>
  <c r="Y130" i="4"/>
  <c r="P389" i="4"/>
  <c r="Y13" i="4"/>
  <c r="Y18" i="4"/>
  <c r="Y21" i="4"/>
  <c r="Y28" i="4"/>
  <c r="Y49" i="4"/>
  <c r="Y61" i="4"/>
  <c r="Y63" i="4"/>
  <c r="Y66" i="4"/>
  <c r="Y73" i="4"/>
  <c r="P77" i="4"/>
  <c r="Y78" i="4"/>
  <c r="P83" i="4"/>
  <c r="P89" i="4"/>
  <c r="S89" i="4" s="1"/>
  <c r="Y90" i="4"/>
  <c r="Y93" i="4"/>
  <c r="Y104" i="4"/>
  <c r="P116" i="4"/>
  <c r="P118" i="4"/>
  <c r="P120" i="4"/>
  <c r="Y124" i="4"/>
  <c r="P133" i="4"/>
  <c r="P141" i="4"/>
  <c r="P164" i="4"/>
  <c r="S164" i="4" s="1"/>
  <c r="P199" i="4"/>
  <c r="P417" i="4"/>
  <c r="Y3" i="4"/>
  <c r="Y7" i="4"/>
  <c r="Y14" i="4"/>
  <c r="Y46" i="4"/>
  <c r="P50" i="4"/>
  <c r="Y51" i="4"/>
  <c r="Y53" i="4"/>
  <c r="Y55" i="4"/>
  <c r="Y72" i="4"/>
  <c r="Y77" i="4"/>
  <c r="Y83" i="4"/>
  <c r="Y85" i="4"/>
  <c r="Y89" i="4"/>
  <c r="Y107" i="4"/>
  <c r="Y114" i="4"/>
  <c r="Y127" i="4"/>
  <c r="Y129" i="4"/>
  <c r="Y131" i="4"/>
  <c r="P134" i="4"/>
  <c r="S134" i="4" s="1"/>
  <c r="P142" i="4"/>
  <c r="S142" i="4" s="1"/>
  <c r="P157" i="4"/>
  <c r="S157" i="4" s="1"/>
  <c r="P177" i="4"/>
  <c r="S177" i="4" s="1"/>
  <c r="P187" i="4"/>
  <c r="P191" i="4"/>
  <c r="P197" i="4"/>
  <c r="AC197" i="4" s="1"/>
  <c r="P200" i="4"/>
  <c r="P203" i="4"/>
  <c r="P209" i="4"/>
  <c r="AC209" i="4" s="1"/>
  <c r="P217" i="4"/>
  <c r="AC217" i="4" s="1"/>
  <c r="P244" i="4"/>
  <c r="P249" i="4"/>
  <c r="P406" i="4"/>
  <c r="Y11" i="4"/>
  <c r="Y20" i="4"/>
  <c r="S107" i="4"/>
  <c r="S209" i="4"/>
  <c r="P136" i="4"/>
  <c r="P91" i="4"/>
  <c r="Z91" i="4"/>
  <c r="G91" i="4"/>
  <c r="S283" i="4"/>
  <c r="U401" i="4"/>
  <c r="P271" i="4"/>
  <c r="AC271" i="4" s="1"/>
  <c r="G96" i="4"/>
  <c r="Z96" i="4"/>
  <c r="G342" i="4"/>
  <c r="Z342" i="4"/>
  <c r="P87" i="4"/>
  <c r="P65" i="4"/>
  <c r="G205" i="4"/>
  <c r="Z201" i="4"/>
  <c r="P276" i="4"/>
  <c r="AC276" i="4" s="1"/>
  <c r="P81" i="4"/>
  <c r="P149" i="4"/>
  <c r="P103" i="4"/>
  <c r="P79" i="4"/>
  <c r="P23" i="4"/>
  <c r="Z249" i="4"/>
  <c r="G238" i="4"/>
  <c r="I238" i="4" s="1"/>
  <c r="P372" i="4"/>
  <c r="P440" i="4"/>
  <c r="P439" i="4"/>
  <c r="P95" i="4"/>
  <c r="S95" i="4" s="1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J28" i="4" s="1"/>
  <c r="P175" i="4"/>
  <c r="AC175" i="4" s="1"/>
  <c r="P375" i="4"/>
  <c r="P277" i="4"/>
  <c r="S277" i="4" s="1"/>
  <c r="S185" i="4"/>
  <c r="G95" i="4"/>
  <c r="P39" i="4"/>
  <c r="S39" i="4" s="1"/>
  <c r="P195" i="4"/>
  <c r="P72" i="4"/>
  <c r="P184" i="4"/>
  <c r="S184" i="4" s="1"/>
  <c r="G177" i="4"/>
  <c r="P115" i="4"/>
  <c r="P308" i="4"/>
  <c r="AK142" i="4"/>
  <c r="AI142" i="4"/>
  <c r="AH142" i="4" s="1"/>
  <c r="AJ142" i="4"/>
  <c r="AK259" i="4"/>
  <c r="AI259" i="4"/>
  <c r="AJ259" i="4"/>
  <c r="BA174" i="4"/>
  <c r="AZ174" i="4" s="1"/>
  <c r="AX174" i="4" s="1"/>
  <c r="BB174" i="4"/>
  <c r="AJ252" i="4"/>
  <c r="AI252" i="4"/>
  <c r="AH252" i="4" s="1"/>
  <c r="AA252" i="4" s="1"/>
  <c r="AK252" i="4"/>
  <c r="AI237" i="4"/>
  <c r="AJ237" i="4"/>
  <c r="AI264" i="4"/>
  <c r="AK264" i="4"/>
  <c r="AJ264" i="4"/>
  <c r="BB29" i="4"/>
  <c r="BA29" i="4"/>
  <c r="AZ29" i="4" s="1"/>
  <c r="AX29" i="4" s="1"/>
  <c r="BK48" i="4"/>
  <c r="BJ48" i="4" s="1"/>
  <c r="BI48" i="4" s="1"/>
  <c r="BH48" i="4" s="1"/>
  <c r="BG48" i="4" s="1"/>
  <c r="BF48" i="4" s="1"/>
  <c r="BE48" i="4" s="1"/>
  <c r="BD48" i="4" s="1"/>
  <c r="BC48" i="4" s="1"/>
  <c r="BK13" i="4"/>
  <c r="BJ13" i="4" s="1"/>
  <c r="BI13" i="4" s="1"/>
  <c r="BH13" i="4" s="1"/>
  <c r="BG13" i="4" s="1"/>
  <c r="BF13" i="4" s="1"/>
  <c r="BE13" i="4" s="1"/>
  <c r="BD13" i="4" s="1"/>
  <c r="BC13" i="4" s="1"/>
  <c r="AT421" i="4"/>
  <c r="AS421" i="4" s="1"/>
  <c r="AR421" i="4" s="1"/>
  <c r="AQ421" i="4" s="1"/>
  <c r="AP421" i="4" s="1"/>
  <c r="AO421" i="4" s="1"/>
  <c r="AN421" i="4" s="1"/>
  <c r="AM421" i="4" s="1"/>
  <c r="AL421" i="4" s="1"/>
  <c r="P422" i="4"/>
  <c r="Z422" i="4"/>
  <c r="G422" i="4"/>
  <c r="AU422" i="4"/>
  <c r="G424" i="4"/>
  <c r="P424" i="4"/>
  <c r="AU424" i="4"/>
  <c r="AT424" i="4" s="1"/>
  <c r="AS424" i="4" s="1"/>
  <c r="AR424" i="4" s="1"/>
  <c r="AQ424" i="4" s="1"/>
  <c r="AP424" i="4" s="1"/>
  <c r="AO424" i="4" s="1"/>
  <c r="AN424" i="4" s="1"/>
  <c r="AM424" i="4" s="1"/>
  <c r="AL424" i="4" s="1"/>
  <c r="Z424" i="4"/>
  <c r="AJ282" i="4"/>
  <c r="AJ58" i="4"/>
  <c r="BA59" i="4"/>
  <c r="AZ59" i="4" s="1"/>
  <c r="AX59" i="4" s="1"/>
  <c r="AJ94" i="4"/>
  <c r="AH94" i="4" s="1"/>
  <c r="AJ234" i="4"/>
  <c r="AH234" i="4" s="1"/>
  <c r="AI309" i="4"/>
  <c r="AJ136" i="4"/>
  <c r="BB99" i="4"/>
  <c r="AJ130" i="4"/>
  <c r="BA33" i="4"/>
  <c r="AZ33" i="4" s="1"/>
  <c r="AX33" i="4" s="1"/>
  <c r="BA31" i="4"/>
  <c r="AK240" i="4"/>
  <c r="AI414" i="4"/>
  <c r="BK56" i="4"/>
  <c r="BJ56" i="4" s="1"/>
  <c r="BI56" i="4" s="1"/>
  <c r="BH56" i="4" s="1"/>
  <c r="BG56" i="4" s="1"/>
  <c r="BF56" i="4" s="1"/>
  <c r="BE56" i="4" s="1"/>
  <c r="BD56" i="4" s="1"/>
  <c r="BC56" i="4" s="1"/>
  <c r="AT39" i="4"/>
  <c r="AS39" i="4" s="1"/>
  <c r="AR39" i="4" s="1"/>
  <c r="AQ39" i="4" s="1"/>
  <c r="AP39" i="4" s="1"/>
  <c r="AO39" i="4" s="1"/>
  <c r="AN39" i="4" s="1"/>
  <c r="AM39" i="4" s="1"/>
  <c r="AL39" i="4" s="1"/>
  <c r="AK190" i="4"/>
  <c r="BA43" i="4"/>
  <c r="AK178" i="4"/>
  <c r="AJ240" i="4"/>
  <c r="AJ414" i="4"/>
  <c r="AK257" i="4"/>
  <c r="AF189" i="4"/>
  <c r="U189" i="4"/>
  <c r="BB151" i="4"/>
  <c r="AZ151" i="4" s="1"/>
  <c r="AX151" i="4" s="1"/>
  <c r="AI190" i="4"/>
  <c r="AH190" i="4" s="1"/>
  <c r="BB30" i="4"/>
  <c r="BA30" i="4"/>
  <c r="AJ131" i="4"/>
  <c r="AH131" i="4" s="1"/>
  <c r="BB66" i="4"/>
  <c r="AZ66" i="4" s="1"/>
  <c r="AX66" i="4" s="1"/>
  <c r="BA11" i="4"/>
  <c r="AZ11" i="4" s="1"/>
  <c r="AX11" i="4" s="1"/>
  <c r="BA124" i="4"/>
  <c r="AI65" i="4"/>
  <c r="AJ1950" i="4"/>
  <c r="BB158" i="4"/>
  <c r="AI257" i="4"/>
  <c r="AI249" i="4"/>
  <c r="BA22" i="4"/>
  <c r="AZ22" i="4" s="1"/>
  <c r="AX22" i="4" s="1"/>
  <c r="AJ266" i="4"/>
  <c r="AJ318" i="4"/>
  <c r="BA114" i="4"/>
  <c r="AI76" i="4"/>
  <c r="AH76" i="4" s="1"/>
  <c r="AI131" i="4"/>
  <c r="AK114" i="4"/>
  <c r="BB95" i="4"/>
  <c r="AK65" i="4"/>
  <c r="AI1950" i="4"/>
  <c r="BA129" i="4"/>
  <c r="BA106" i="4"/>
  <c r="AJ249" i="4"/>
  <c r="AI318" i="4"/>
  <c r="K321" i="4"/>
  <c r="AJ178" i="4"/>
  <c r="AH178" i="4" s="1"/>
  <c r="AK76" i="4"/>
  <c r="BB40" i="4"/>
  <c r="BA86" i="4"/>
  <c r="AK229" i="4"/>
  <c r="AI114" i="4"/>
  <c r="AH114" i="4" s="1"/>
  <c r="BB19" i="4"/>
  <c r="AZ19" i="4" s="1"/>
  <c r="AX19" i="4" s="1"/>
  <c r="AK57" i="4"/>
  <c r="BB83" i="4"/>
  <c r="AZ83" i="4" s="1"/>
  <c r="AX83" i="4" s="1"/>
  <c r="AK186" i="4"/>
  <c r="BB163" i="4"/>
  <c r="BA163" i="4"/>
  <c r="U347" i="4"/>
  <c r="AF347" i="4"/>
  <c r="AT36" i="4"/>
  <c r="AS36" i="4" s="1"/>
  <c r="AR36" i="4" s="1"/>
  <c r="AQ36" i="4" s="1"/>
  <c r="AP36" i="4" s="1"/>
  <c r="AO36" i="4" s="1"/>
  <c r="AN36" i="4" s="1"/>
  <c r="AM36" i="4" s="1"/>
  <c r="AL36" i="4" s="1"/>
  <c r="AS365" i="4"/>
  <c r="AR365" i="4" s="1"/>
  <c r="AQ365" i="4" s="1"/>
  <c r="AP365" i="4" s="1"/>
  <c r="AO365" i="4" s="1"/>
  <c r="AN365" i="4" s="1"/>
  <c r="AM365" i="4" s="1"/>
  <c r="AL365" i="4" s="1"/>
  <c r="AR346" i="4"/>
  <c r="AQ346" i="4" s="1"/>
  <c r="AP346" i="4" s="1"/>
  <c r="AO346" i="4" s="1"/>
  <c r="AN346" i="4" s="1"/>
  <c r="AM346" i="4" s="1"/>
  <c r="AL346" i="4" s="1"/>
  <c r="AP27" i="4"/>
  <c r="AO27" i="4" s="1"/>
  <c r="AN27" i="4" s="1"/>
  <c r="AM27" i="4" s="1"/>
  <c r="AL27" i="4" s="1"/>
  <c r="AN89" i="4"/>
  <c r="AM89" i="4" s="1"/>
  <c r="AL89" i="4" s="1"/>
  <c r="AP73" i="4"/>
  <c r="AO73" i="4" s="1"/>
  <c r="AN73" i="4" s="1"/>
  <c r="AM73" i="4" s="1"/>
  <c r="AL73" i="4" s="1"/>
  <c r="I228" i="4"/>
  <c r="S228" i="4"/>
  <c r="AC228" i="4"/>
  <c r="AC198" i="4"/>
  <c r="I198" i="4"/>
  <c r="S198" i="4"/>
  <c r="I44" i="4"/>
  <c r="Z78" i="4"/>
  <c r="G78" i="4"/>
  <c r="AU78" i="4"/>
  <c r="P78" i="4"/>
  <c r="G67" i="4"/>
  <c r="P67" i="4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Z62" i="4"/>
  <c r="G62" i="4"/>
  <c r="I62" i="4" s="1"/>
  <c r="P62" i="4"/>
  <c r="S62" i="4" s="1"/>
  <c r="AU62" i="4"/>
  <c r="P40" i="4"/>
  <c r="AU40" i="4"/>
  <c r="Z22" i="4"/>
  <c r="G22" i="4"/>
  <c r="P22" i="4"/>
  <c r="S22" i="4" s="1"/>
  <c r="Z246" i="4"/>
  <c r="G246" i="4"/>
  <c r="AU246" i="4"/>
  <c r="AT246" i="4" s="1"/>
  <c r="AS246" i="4" s="1"/>
  <c r="AR246" i="4" s="1"/>
  <c r="AQ246" i="4" s="1"/>
  <c r="AP246" i="4" s="1"/>
  <c r="AO246" i="4" s="1"/>
  <c r="AN246" i="4" s="1"/>
  <c r="AM246" i="4" s="1"/>
  <c r="AL246" i="4" s="1"/>
  <c r="P246" i="4"/>
  <c r="G196" i="4"/>
  <c r="Z196" i="4"/>
  <c r="P196" i="4"/>
  <c r="S196" i="4" s="1"/>
  <c r="AU196" i="4"/>
  <c r="G165" i="4"/>
  <c r="Z165" i="4"/>
  <c r="P165" i="4"/>
  <c r="S165" i="4" s="1"/>
  <c r="AU165" i="4"/>
  <c r="AT165" i="4" s="1"/>
  <c r="AS165" i="4" s="1"/>
  <c r="AR165" i="4" s="1"/>
  <c r="AQ165" i="4" s="1"/>
  <c r="AP165" i="4" s="1"/>
  <c r="AO165" i="4" s="1"/>
  <c r="AN165" i="4" s="1"/>
  <c r="AM165" i="4" s="1"/>
  <c r="AL165" i="4" s="1"/>
  <c r="G128" i="4"/>
  <c r="I128" i="4" s="1"/>
  <c r="P128" i="4"/>
  <c r="Z128" i="4"/>
  <c r="AU128" i="4"/>
  <c r="G368" i="4"/>
  <c r="P368" i="4"/>
  <c r="Z368" i="4"/>
  <c r="AU368" i="4"/>
  <c r="Z302" i="4"/>
  <c r="AU302" i="4"/>
  <c r="Z258" i="4"/>
  <c r="P258" i="4"/>
  <c r="S258" i="4" s="1"/>
  <c r="AU258" i="4"/>
  <c r="AJ127" i="4"/>
  <c r="BK53" i="4"/>
  <c r="BJ53" i="4" s="1"/>
  <c r="BI53" i="4" s="1"/>
  <c r="BH53" i="4" s="1"/>
  <c r="BG53" i="4" s="1"/>
  <c r="BF53" i="4" s="1"/>
  <c r="BE53" i="4" s="1"/>
  <c r="BD53" i="4" s="1"/>
  <c r="BC53" i="4" s="1"/>
  <c r="AF182" i="4"/>
  <c r="U182" i="4"/>
  <c r="U316" i="4"/>
  <c r="AF316" i="4"/>
  <c r="S284" i="4"/>
  <c r="AC284" i="4"/>
  <c r="K258" i="4"/>
  <c r="AF330" i="4"/>
  <c r="U330" i="4"/>
  <c r="K298" i="4"/>
  <c r="S298" i="4"/>
  <c r="AC298" i="4"/>
  <c r="Z67" i="4"/>
  <c r="BJ69" i="4"/>
  <c r="BI69" i="4" s="1"/>
  <c r="BH69" i="4" s="1"/>
  <c r="BG69" i="4" s="1"/>
  <c r="BF69" i="4" s="1"/>
  <c r="BE69" i="4" s="1"/>
  <c r="BD69" i="4" s="1"/>
  <c r="BC69" i="4" s="1"/>
  <c r="AT182" i="4"/>
  <c r="AS182" i="4" s="1"/>
  <c r="AR182" i="4" s="1"/>
  <c r="AQ182" i="4" s="1"/>
  <c r="AP182" i="4" s="1"/>
  <c r="AO182" i="4" s="1"/>
  <c r="AN182" i="4" s="1"/>
  <c r="AM182" i="4" s="1"/>
  <c r="AL182" i="4" s="1"/>
  <c r="AT203" i="4"/>
  <c r="AS203" i="4" s="1"/>
  <c r="AR203" i="4" s="1"/>
  <c r="AQ203" i="4" s="1"/>
  <c r="AP203" i="4" s="1"/>
  <c r="AO203" i="4" s="1"/>
  <c r="AN203" i="4" s="1"/>
  <c r="AM203" i="4" s="1"/>
  <c r="AL203" i="4" s="1"/>
  <c r="AR214" i="4"/>
  <c r="AQ214" i="4" s="1"/>
  <c r="AP214" i="4" s="1"/>
  <c r="AO214" i="4" s="1"/>
  <c r="AN214" i="4" s="1"/>
  <c r="AM214" i="4" s="1"/>
  <c r="AL214" i="4" s="1"/>
  <c r="S419" i="4"/>
  <c r="AC419" i="4"/>
  <c r="AC322" i="4"/>
  <c r="K322" i="4"/>
  <c r="K331" i="4"/>
  <c r="AC331" i="4"/>
  <c r="J295" i="4"/>
  <c r="S295" i="4"/>
  <c r="AC295" i="4"/>
  <c r="AC329" i="4"/>
  <c r="K329" i="4"/>
  <c r="S339" i="4"/>
  <c r="K339" i="4"/>
  <c r="AC339" i="4"/>
  <c r="U290" i="4"/>
  <c r="AF290" i="4"/>
  <c r="AC254" i="4"/>
  <c r="S254" i="4"/>
  <c r="I76" i="4"/>
  <c r="AC76" i="4"/>
  <c r="BK93" i="4"/>
  <c r="BJ93" i="4" s="1"/>
  <c r="BI93" i="4" s="1"/>
  <c r="BH93" i="4" s="1"/>
  <c r="BG93" i="4" s="1"/>
  <c r="BF93" i="4" s="1"/>
  <c r="BE93" i="4" s="1"/>
  <c r="BD93" i="4" s="1"/>
  <c r="BC93" i="4" s="1"/>
  <c r="BK107" i="4"/>
  <c r="BJ107" i="4"/>
  <c r="BI107" i="4" s="1"/>
  <c r="BH107" i="4" s="1"/>
  <c r="BG107" i="4" s="1"/>
  <c r="BF107" i="4" s="1"/>
  <c r="BE107" i="4" s="1"/>
  <c r="BD107" i="4" s="1"/>
  <c r="BC107" i="4" s="1"/>
  <c r="BK121" i="4"/>
  <c r="BJ121" i="4" s="1"/>
  <c r="BI121" i="4" s="1"/>
  <c r="BH121" i="4" s="1"/>
  <c r="BG121" i="4" s="1"/>
  <c r="BF121" i="4" s="1"/>
  <c r="BE121" i="4" s="1"/>
  <c r="BD121" i="4" s="1"/>
  <c r="BC121" i="4" s="1"/>
  <c r="S220" i="4"/>
  <c r="AC220" i="4"/>
  <c r="AC190" i="4"/>
  <c r="S190" i="4"/>
  <c r="AC186" i="4"/>
  <c r="S186" i="4"/>
  <c r="S322" i="4"/>
  <c r="S331" i="4"/>
  <c r="S361" i="4"/>
  <c r="S329" i="4"/>
  <c r="Z99" i="4"/>
  <c r="G99" i="4"/>
  <c r="AC99" i="4" s="1"/>
  <c r="P99" i="4"/>
  <c r="G94" i="4"/>
  <c r="I94" i="4" s="1"/>
  <c r="P94" i="4"/>
  <c r="Z94" i="4"/>
  <c r="P44" i="4"/>
  <c r="Z44" i="4"/>
  <c r="P21" i="4"/>
  <c r="AC21" i="4" s="1"/>
  <c r="Z21" i="4"/>
  <c r="G252" i="4"/>
  <c r="Z252" i="4"/>
  <c r="P252" i="4"/>
  <c r="P210" i="4"/>
  <c r="Z210" i="4"/>
  <c r="P207" i="4"/>
  <c r="G207" i="4"/>
  <c r="P192" i="4"/>
  <c r="Z192" i="4"/>
  <c r="G139" i="4"/>
  <c r="P139" i="4"/>
  <c r="Z109" i="4"/>
  <c r="P109" i="4"/>
  <c r="G109" i="4"/>
  <c r="P353" i="4"/>
  <c r="Z353" i="4"/>
  <c r="P309" i="4"/>
  <c r="G309" i="4"/>
  <c r="Z309" i="4"/>
  <c r="P294" i="4"/>
  <c r="S294" i="4" s="1"/>
  <c r="G294" i="4"/>
  <c r="Z294" i="4"/>
  <c r="G398" i="4"/>
  <c r="K398" i="4" s="1"/>
  <c r="Z398" i="4"/>
  <c r="G383" i="4"/>
  <c r="P383" i="4"/>
  <c r="Z427" i="4"/>
  <c r="G427" i="4"/>
  <c r="K427" i="4" s="1"/>
  <c r="AC397" i="4"/>
  <c r="AC355" i="4"/>
  <c r="S382" i="4"/>
  <c r="U382" i="4" s="1"/>
  <c r="S286" i="4"/>
  <c r="S21" i="4"/>
  <c r="Z38" i="4"/>
  <c r="G38" i="4"/>
  <c r="P38" i="4"/>
  <c r="S38" i="4" s="1"/>
  <c r="Z26" i="4"/>
  <c r="G26" i="4"/>
  <c r="P26" i="4"/>
  <c r="P221" i="4"/>
  <c r="Z221" i="4"/>
  <c r="P218" i="4"/>
  <c r="S218" i="4" s="1"/>
  <c r="G218" i="4"/>
  <c r="P301" i="4"/>
  <c r="Z301" i="4"/>
  <c r="G396" i="4"/>
  <c r="K396" i="4" s="1"/>
  <c r="Z396" i="4"/>
  <c r="P396" i="4"/>
  <c r="Z407" i="4"/>
  <c r="G407" i="4"/>
  <c r="AC407" i="4" s="1"/>
  <c r="AC408" i="4"/>
  <c r="S408" i="4"/>
  <c r="S394" i="4"/>
  <c r="Z76" i="4"/>
  <c r="P76" i="4"/>
  <c r="S76" i="4" s="1"/>
  <c r="P54" i="4"/>
  <c r="Z54" i="4"/>
  <c r="G54" i="4"/>
  <c r="G224" i="4"/>
  <c r="Z224" i="4"/>
  <c r="P224" i="4"/>
  <c r="G123" i="4"/>
  <c r="P123" i="4"/>
  <c r="S123" i="4" s="1"/>
  <c r="G108" i="4"/>
  <c r="I108" i="4" s="1"/>
  <c r="P108" i="4"/>
  <c r="S108" i="4" s="1"/>
  <c r="G104" i="4"/>
  <c r="I104" i="4" s="1"/>
  <c r="P104" i="4"/>
  <c r="Z104" i="4"/>
  <c r="G374" i="4"/>
  <c r="S374" i="4" s="1"/>
  <c r="Z374" i="4"/>
  <c r="P289" i="4"/>
  <c r="Z289" i="4"/>
  <c r="P269" i="4"/>
  <c r="Z269" i="4"/>
  <c r="G403" i="4"/>
  <c r="Z403" i="4"/>
  <c r="P403" i="4"/>
  <c r="S414" i="4"/>
  <c r="S307" i="4"/>
  <c r="U134" i="4"/>
  <c r="AF134" i="4"/>
  <c r="I95" i="4"/>
  <c r="AC95" i="4"/>
  <c r="Z70" i="4"/>
  <c r="G70" i="4"/>
  <c r="P70" i="4"/>
  <c r="P230" i="4"/>
  <c r="G230" i="4"/>
  <c r="Z230" i="4"/>
  <c r="G126" i="4"/>
  <c r="Z126" i="4"/>
  <c r="P126" i="4"/>
  <c r="Z381" i="4"/>
  <c r="P381" i="4"/>
  <c r="P327" i="4"/>
  <c r="G327" i="4"/>
  <c r="Z327" i="4"/>
  <c r="P265" i="4"/>
  <c r="G265" i="4"/>
  <c r="Z265" i="4"/>
  <c r="G409" i="4"/>
  <c r="Z409" i="4"/>
  <c r="P409" i="4"/>
  <c r="S409" i="4" s="1"/>
  <c r="S411" i="4"/>
  <c r="S293" i="4"/>
  <c r="U293" i="4" s="1"/>
  <c r="S363" i="4"/>
  <c r="Z58" i="4"/>
  <c r="G58" i="4"/>
  <c r="P58" i="4"/>
  <c r="P30" i="4"/>
  <c r="S30" i="4" s="1"/>
  <c r="Z30" i="4"/>
  <c r="I236" i="4"/>
  <c r="Z233" i="4"/>
  <c r="G233" i="4"/>
  <c r="P233" i="4"/>
  <c r="Z223" i="4"/>
  <c r="G223" i="4"/>
  <c r="P223" i="4"/>
  <c r="S223" i="4" s="1"/>
  <c r="G163" i="4"/>
  <c r="Z163" i="4"/>
  <c r="G156" i="4"/>
  <c r="Z156" i="4"/>
  <c r="P156" i="4"/>
  <c r="G153" i="4"/>
  <c r="Z153" i="4"/>
  <c r="P153" i="4"/>
  <c r="S153" i="4" s="1"/>
  <c r="P319" i="4"/>
  <c r="AC319" i="4" s="1"/>
  <c r="Z319" i="4"/>
  <c r="Z387" i="4"/>
  <c r="G387" i="4"/>
  <c r="P387" i="4"/>
  <c r="AC414" i="4"/>
  <c r="AC286" i="4"/>
  <c r="AC34" i="4"/>
  <c r="S34" i="4"/>
  <c r="G90" i="4"/>
  <c r="P90" i="4"/>
  <c r="S90" i="4" s="1"/>
  <c r="Z85" i="4"/>
  <c r="G85" i="4"/>
  <c r="AC85" i="4" s="1"/>
  <c r="Z46" i="4"/>
  <c r="G46" i="4"/>
  <c r="I46" i="4" s="1"/>
  <c r="P46" i="4"/>
  <c r="AC46" i="4" s="1"/>
  <c r="P247" i="4"/>
  <c r="Z247" i="4"/>
  <c r="G247" i="4"/>
  <c r="Z173" i="4"/>
  <c r="G173" i="4"/>
  <c r="P173" i="4"/>
  <c r="P170" i="4"/>
  <c r="Z170" i="4"/>
  <c r="P166" i="4"/>
  <c r="AC166" i="4" s="1"/>
  <c r="Z166" i="4"/>
  <c r="P110" i="4"/>
  <c r="Z110" i="4"/>
  <c r="G110" i="4"/>
  <c r="Z259" i="4"/>
  <c r="G259" i="4"/>
  <c r="AU423" i="4"/>
  <c r="S291" i="4"/>
  <c r="AF291" i="4" s="1"/>
  <c r="AC136" i="4"/>
  <c r="S136" i="4"/>
  <c r="P232" i="4"/>
  <c r="Z232" i="4"/>
  <c r="Z193" i="4"/>
  <c r="G193" i="4"/>
  <c r="P193" i="4"/>
  <c r="Z144" i="4"/>
  <c r="G144" i="4"/>
  <c r="P144" i="4"/>
  <c r="S144" i="4" s="1"/>
  <c r="AF144" i="4" s="1"/>
  <c r="Z113" i="4"/>
  <c r="G113" i="4"/>
  <c r="P113" i="4"/>
  <c r="Z106" i="4"/>
  <c r="P106" i="4"/>
  <c r="P102" i="4"/>
  <c r="G102" i="4"/>
  <c r="G365" i="4"/>
  <c r="P365" i="4"/>
  <c r="Z365" i="4"/>
  <c r="P358" i="4"/>
  <c r="G358" i="4"/>
  <c r="Z358" i="4"/>
  <c r="P341" i="4"/>
  <c r="G341" i="4"/>
  <c r="K341" i="4" s="1"/>
  <c r="P255" i="4"/>
  <c r="S255" i="4" s="1"/>
  <c r="G255" i="4"/>
  <c r="Z255" i="4"/>
  <c r="G391" i="4"/>
  <c r="P391" i="4"/>
  <c r="S391" i="4" s="1"/>
  <c r="Z391" i="4"/>
  <c r="AC401" i="4"/>
  <c r="S241" i="4"/>
  <c r="S276" i="4"/>
  <c r="G400" i="4"/>
  <c r="S296" i="4"/>
  <c r="S176" i="4"/>
  <c r="AC134" i="4"/>
  <c r="P97" i="4"/>
  <c r="S97" i="4" s="1"/>
  <c r="AC59" i="4"/>
  <c r="P42" i="4"/>
  <c r="S42" i="4" s="1"/>
  <c r="G373" i="4"/>
  <c r="P340" i="4"/>
  <c r="AC340" i="4" s="1"/>
  <c r="G308" i="4"/>
  <c r="S389" i="4"/>
  <c r="Z425" i="4"/>
  <c r="S65" i="4"/>
  <c r="U65" i="4" s="1"/>
  <c r="G421" i="4"/>
  <c r="S206" i="4"/>
  <c r="AF206" i="4" s="1"/>
  <c r="S204" i="4"/>
  <c r="AF204" i="4" s="1"/>
  <c r="I98" i="4"/>
  <c r="S50" i="4"/>
  <c r="G250" i="4"/>
  <c r="I250" i="4" s="1"/>
  <c r="Z111" i="4"/>
  <c r="P364" i="4"/>
  <c r="P336" i="4"/>
  <c r="S400" i="4"/>
  <c r="S194" i="4"/>
  <c r="AC428" i="4"/>
  <c r="G74" i="4"/>
  <c r="AU428" i="4"/>
  <c r="AT428" i="4" s="1"/>
  <c r="AS428" i="4" s="1"/>
  <c r="AR428" i="4" s="1"/>
  <c r="AQ428" i="4" s="1"/>
  <c r="AP428" i="4" s="1"/>
  <c r="AO428" i="4" s="1"/>
  <c r="AN428" i="4" s="1"/>
  <c r="AM428" i="4" s="1"/>
  <c r="AL428" i="4" s="1"/>
  <c r="S217" i="4"/>
  <c r="AF217" i="4" s="1"/>
  <c r="Z88" i="4"/>
  <c r="G372" i="4"/>
  <c r="S350" i="4"/>
  <c r="Z79" i="4"/>
  <c r="Z65" i="4"/>
  <c r="AJ21" i="4"/>
  <c r="AI21" i="4"/>
  <c r="AH21" i="4" s="1"/>
  <c r="AK21" i="4"/>
  <c r="AJ179" i="4"/>
  <c r="AK179" i="4"/>
  <c r="AI179" i="4"/>
  <c r="BB162" i="4"/>
  <c r="BA162" i="4"/>
  <c r="AZ162" i="4" s="1"/>
  <c r="AX162" i="4" s="1"/>
  <c r="AJ169" i="4"/>
  <c r="AI169" i="4"/>
  <c r="AH169" i="4" s="1"/>
  <c r="AK169" i="4"/>
  <c r="AJ321" i="4"/>
  <c r="AH321" i="4" s="1"/>
  <c r="AI321" i="4"/>
  <c r="AK321" i="4"/>
  <c r="BA87" i="4"/>
  <c r="BB87" i="4"/>
  <c r="BA155" i="4"/>
  <c r="BB155" i="4"/>
  <c r="AZ155" i="4" s="1"/>
  <c r="AX155" i="4" s="1"/>
  <c r="AI219" i="4"/>
  <c r="AK219" i="4"/>
  <c r="AJ219" i="4"/>
  <c r="AK117" i="4"/>
  <c r="AI117" i="4"/>
  <c r="AJ117" i="4"/>
  <c r="AI296" i="4"/>
  <c r="AK296" i="4"/>
  <c r="AJ296" i="4"/>
  <c r="AH296" i="4" s="1"/>
  <c r="AJ406" i="4"/>
  <c r="AH406" i="4" s="1"/>
  <c r="AI406" i="4"/>
  <c r="AK406" i="4"/>
  <c r="AJ389" i="4"/>
  <c r="AK389" i="4"/>
  <c r="AI389" i="4"/>
  <c r="BB63" i="4"/>
  <c r="BA63" i="4"/>
  <c r="BA161" i="4"/>
  <c r="AZ161" i="4" s="1"/>
  <c r="AX161" i="4" s="1"/>
  <c r="BB161" i="4"/>
  <c r="AJ145" i="4"/>
  <c r="AH145" i="4" s="1"/>
  <c r="AK145" i="4"/>
  <c r="AI145" i="4"/>
  <c r="AI181" i="4"/>
  <c r="AJ181" i="4"/>
  <c r="AK181" i="4"/>
  <c r="AI109" i="4"/>
  <c r="AH109" i="4" s="1"/>
  <c r="AK109" i="4"/>
  <c r="AJ109" i="4"/>
  <c r="AK289" i="4"/>
  <c r="AJ289" i="4"/>
  <c r="AI289" i="4"/>
  <c r="AH289" i="4" s="1"/>
  <c r="AI358" i="4"/>
  <c r="AJ358" i="4"/>
  <c r="AH358" i="4" s="1"/>
  <c r="AK358" i="4"/>
  <c r="BA39" i="4"/>
  <c r="BB39" i="4"/>
  <c r="BA71" i="4"/>
  <c r="AZ71" i="4" s="1"/>
  <c r="AX71" i="4" s="1"/>
  <c r="BB71" i="4"/>
  <c r="BA175" i="4"/>
  <c r="AZ175" i="4" s="1"/>
  <c r="AX175" i="4" s="1"/>
  <c r="BB175" i="4"/>
  <c r="AI150" i="4"/>
  <c r="AK150" i="4"/>
  <c r="AJ150" i="4"/>
  <c r="AI308" i="4"/>
  <c r="AJ308" i="4"/>
  <c r="AH308" i="4" s="1"/>
  <c r="AK308" i="4"/>
  <c r="AK338" i="4"/>
  <c r="AJ338" i="4"/>
  <c r="AI338" i="4"/>
  <c r="AJ55" i="4"/>
  <c r="AK55" i="4"/>
  <c r="AI55" i="4"/>
  <c r="BB2" i="4"/>
  <c r="BA2" i="4"/>
  <c r="AI378" i="4"/>
  <c r="AJ378" i="4"/>
  <c r="AK378" i="4"/>
  <c r="AI171" i="4"/>
  <c r="AK171" i="4"/>
  <c r="AJ171" i="4"/>
  <c r="AK56" i="4"/>
  <c r="AI56" i="4"/>
  <c r="AJ56" i="4"/>
  <c r="AH56" i="4" s="1"/>
  <c r="AK204" i="4"/>
  <c r="AI204" i="4"/>
  <c r="AJ204" i="4"/>
  <c r="AJ359" i="4"/>
  <c r="AK359" i="4"/>
  <c r="AI359" i="4"/>
  <c r="BB149" i="4"/>
  <c r="BA149" i="4"/>
  <c r="AZ149" i="4" s="1"/>
  <c r="AX149" i="4" s="1"/>
  <c r="AJ337" i="4"/>
  <c r="AI337" i="4"/>
  <c r="AK337" i="4"/>
  <c r="BA21" i="4"/>
  <c r="AZ21" i="4" s="1"/>
  <c r="AX21" i="4" s="1"/>
  <c r="BB21" i="4"/>
  <c r="AJ427" i="4"/>
  <c r="AK427" i="4"/>
  <c r="AI427" i="4"/>
  <c r="AJ149" i="4"/>
  <c r="AH149" i="4" s="1"/>
  <c r="AI149" i="4"/>
  <c r="AK149" i="4"/>
  <c r="AK336" i="4"/>
  <c r="AJ336" i="4"/>
  <c r="AI336" i="4"/>
  <c r="AK28" i="4"/>
  <c r="AJ367" i="4"/>
  <c r="AI367" i="4"/>
  <c r="AH367" i="4" s="1"/>
  <c r="AK367" i="4"/>
  <c r="AI113" i="4"/>
  <c r="AH113" i="4" s="1"/>
  <c r="AJ113" i="4"/>
  <c r="AK113" i="4"/>
  <c r="AJ209" i="4"/>
  <c r="AI209" i="4"/>
  <c r="AK209" i="4"/>
  <c r="AI72" i="4"/>
  <c r="AH72" i="4" s="1"/>
  <c r="AJ72" i="4"/>
  <c r="AK72" i="4"/>
  <c r="BA125" i="4"/>
  <c r="BB125" i="4"/>
  <c r="AZ125" i="4" s="1"/>
  <c r="AX125" i="4" s="1"/>
  <c r="AI194" i="4"/>
  <c r="AH194" i="4" s="1"/>
  <c r="AK194" i="4"/>
  <c r="AJ194" i="4"/>
  <c r="BA55" i="4"/>
  <c r="BB55" i="4"/>
  <c r="AI166" i="4"/>
  <c r="AH166" i="4" s="1"/>
  <c r="AJ166" i="4"/>
  <c r="AK166" i="4"/>
  <c r="AI205" i="4"/>
  <c r="AJ205" i="4"/>
  <c r="AH205" i="4" s="1"/>
  <c r="AK205" i="4"/>
  <c r="AK115" i="4"/>
  <c r="AI115" i="4"/>
  <c r="AJ115" i="4"/>
  <c r="AH115" i="4" s="1"/>
  <c r="AI254" i="4"/>
  <c r="AH254" i="4" s="1"/>
  <c r="AJ254" i="4"/>
  <c r="AK254" i="4"/>
  <c r="AI320" i="4"/>
  <c r="AH320" i="4" s="1"/>
  <c r="AK320" i="4"/>
  <c r="AJ320" i="4"/>
  <c r="AI313" i="4"/>
  <c r="AJ313" i="4"/>
  <c r="AH313" i="4" s="1"/>
  <c r="AK313" i="4"/>
  <c r="BB52" i="4"/>
  <c r="AZ52" i="4" s="1"/>
  <c r="AX52" i="4" s="1"/>
  <c r="BA52" i="4"/>
  <c r="BA47" i="4"/>
  <c r="BB47" i="4"/>
  <c r="BA79" i="4"/>
  <c r="AZ79" i="4" s="1"/>
  <c r="AX79" i="4" s="1"/>
  <c r="BB79" i="4"/>
  <c r="AI255" i="4"/>
  <c r="AJ255" i="4"/>
  <c r="AK255" i="4"/>
  <c r="AI314" i="4"/>
  <c r="AK314" i="4"/>
  <c r="AJ314" i="4"/>
  <c r="AJ299" i="4"/>
  <c r="AK299" i="4"/>
  <c r="AI299" i="4"/>
  <c r="AI375" i="4"/>
  <c r="AK375" i="4"/>
  <c r="AJ375" i="4"/>
  <c r="AK238" i="4"/>
  <c r="AJ238" i="4"/>
  <c r="AI238" i="4"/>
  <c r="AH238" i="4" s="1"/>
  <c r="BA111" i="4"/>
  <c r="BB111" i="4"/>
  <c r="AZ111" i="4" s="1"/>
  <c r="AX111" i="4" s="1"/>
  <c r="AJ104" i="4"/>
  <c r="AI104" i="4"/>
  <c r="AH104" i="4" s="1"/>
  <c r="AA104" i="4" s="1"/>
  <c r="AK104" i="4"/>
  <c r="AJ263" i="4"/>
  <c r="AK263" i="4"/>
  <c r="AI263" i="4"/>
  <c r="AI371" i="4"/>
  <c r="AJ371" i="4"/>
  <c r="AH371" i="4" s="1"/>
  <c r="AA371" i="4" s="1"/>
  <c r="AE371" i="4" s="1"/>
  <c r="AK371" i="4"/>
  <c r="AJ106" i="4"/>
  <c r="AH106" i="4" s="1"/>
  <c r="AI106" i="4"/>
  <c r="AK106" i="4"/>
  <c r="AI32" i="4"/>
  <c r="AK32" i="4"/>
  <c r="AJ32" i="4"/>
  <c r="AI172" i="4"/>
  <c r="AJ172" i="4"/>
  <c r="AK172" i="4"/>
  <c r="AJ224" i="4"/>
  <c r="AK224" i="4"/>
  <c r="AI224" i="4"/>
  <c r="BB154" i="4"/>
  <c r="BA154" i="4"/>
  <c r="BA148" i="4"/>
  <c r="BB148" i="4"/>
  <c r="AI119" i="4"/>
  <c r="AH119" i="4" s="1"/>
  <c r="AA119" i="4" s="1"/>
  <c r="AD119" i="4" s="1"/>
  <c r="AJ119" i="4"/>
  <c r="AK119" i="4"/>
  <c r="AI293" i="4"/>
  <c r="AH293" i="4" s="1"/>
  <c r="AK293" i="4"/>
  <c r="AJ293" i="4"/>
  <c r="AJ325" i="4"/>
  <c r="AI325" i="4"/>
  <c r="AK325" i="4"/>
  <c r="BA62" i="4"/>
  <c r="BB62" i="4"/>
  <c r="AJ306" i="4"/>
  <c r="AI306" i="4"/>
  <c r="AH306" i="4" s="1"/>
  <c r="AK306" i="4"/>
  <c r="AJ202" i="4"/>
  <c r="AI202" i="4"/>
  <c r="AK202" i="4"/>
  <c r="BB60" i="4"/>
  <c r="AZ60" i="4" s="1"/>
  <c r="AX60" i="4" s="1"/>
  <c r="BA60" i="4"/>
  <c r="BB84" i="4"/>
  <c r="BA84" i="4"/>
  <c r="BA3" i="4"/>
  <c r="AZ3" i="4" s="1"/>
  <c r="AX3" i="4" s="1"/>
  <c r="BB3" i="4"/>
  <c r="AI173" i="4"/>
  <c r="AK173" i="4"/>
  <c r="AJ173" i="4"/>
  <c r="G395" i="4"/>
  <c r="Z395" i="4"/>
  <c r="P395" i="4"/>
  <c r="AU395" i="4"/>
  <c r="G385" i="4"/>
  <c r="P385" i="4"/>
  <c r="Z385" i="4"/>
  <c r="AU385" i="4"/>
  <c r="BB7" i="4"/>
  <c r="AK245" i="4"/>
  <c r="AI34" i="4"/>
  <c r="BA44" i="4"/>
  <c r="AZ44" i="4" s="1"/>
  <c r="AX44" i="4" s="1"/>
  <c r="AJ361" i="4"/>
  <c r="AK361" i="4"/>
  <c r="AI361" i="4"/>
  <c r="AH361" i="4" s="1"/>
  <c r="AJ80" i="4"/>
  <c r="AH80" i="4" s="1"/>
  <c r="AA80" i="4" s="1"/>
  <c r="AI80" i="4"/>
  <c r="BA157" i="4"/>
  <c r="BB157" i="4"/>
  <c r="AI374" i="4"/>
  <c r="AJ374" i="4"/>
  <c r="AK374" i="4"/>
  <c r="BA134" i="4"/>
  <c r="AZ134" i="4" s="1"/>
  <c r="AX134" i="4" s="1"/>
  <c r="BB134" i="4"/>
  <c r="AI158" i="4"/>
  <c r="AJ158" i="4"/>
  <c r="AK158" i="4"/>
  <c r="AI69" i="4"/>
  <c r="AH69" i="4" s="1"/>
  <c r="AK69" i="4"/>
  <c r="AI71" i="4"/>
  <c r="AJ71" i="4"/>
  <c r="AJ372" i="4"/>
  <c r="BB81" i="4"/>
  <c r="AK297" i="4"/>
  <c r="AJ144" i="4"/>
  <c r="AH144" i="4" s="1"/>
  <c r="AJ69" i="4"/>
  <c r="AI327" i="4"/>
  <c r="AH327" i="4" s="1"/>
  <c r="BA17" i="4"/>
  <c r="BB17" i="4"/>
  <c r="AI403" i="4"/>
  <c r="AK403" i="4"/>
  <c r="AI426" i="4"/>
  <c r="AK426" i="4"/>
  <c r="AJ426" i="4"/>
  <c r="AH426" i="4" s="1"/>
  <c r="AA426" i="4" s="1"/>
  <c r="AE426" i="4" s="1"/>
  <c r="AK159" i="4"/>
  <c r="AI159" i="4"/>
  <c r="AJ159" i="4"/>
  <c r="AJ228" i="4"/>
  <c r="AI228" i="4"/>
  <c r="AK228" i="4"/>
  <c r="AI256" i="4"/>
  <c r="AH256" i="4" s="1"/>
  <c r="AK256" i="4"/>
  <c r="AI329" i="4"/>
  <c r="AJ329" i="4"/>
  <c r="AK329" i="4"/>
  <c r="BB164" i="4"/>
  <c r="BA164" i="4"/>
  <c r="AJ274" i="4"/>
  <c r="AK274" i="4"/>
  <c r="AI380" i="4"/>
  <c r="AJ380" i="4"/>
  <c r="AJ42" i="4"/>
  <c r="AI42" i="4"/>
  <c r="AH42" i="4" s="1"/>
  <c r="AI74" i="4"/>
  <c r="AJ74" i="4"/>
  <c r="AH74" i="4" s="1"/>
  <c r="AI267" i="4"/>
  <c r="AJ267" i="4"/>
  <c r="AK267" i="4"/>
  <c r="AI45" i="4"/>
  <c r="AJ45" i="4"/>
  <c r="AK45" i="4"/>
  <c r="AI151" i="4"/>
  <c r="AJ151" i="4"/>
  <c r="AH151" i="4" s="1"/>
  <c r="AJ265" i="4"/>
  <c r="AK265" i="4"/>
  <c r="AI147" i="4"/>
  <c r="AH147" i="4" s="1"/>
  <c r="AJ147" i="4"/>
  <c r="AI191" i="4"/>
  <c r="AH191" i="4" s="1"/>
  <c r="AK191" i="4"/>
  <c r="AI88" i="4"/>
  <c r="AK88" i="4"/>
  <c r="AI217" i="4"/>
  <c r="AK217" i="4"/>
  <c r="AJ217" i="4"/>
  <c r="AI183" i="4"/>
  <c r="AJ183" i="4"/>
  <c r="AK183" i="4"/>
  <c r="BA72" i="4"/>
  <c r="BA118" i="4"/>
  <c r="BA80" i="4"/>
  <c r="AZ80" i="4" s="1"/>
  <c r="AX80" i="4" s="1"/>
  <c r="AI372" i="4"/>
  <c r="AJ105" i="4"/>
  <c r="AH105" i="4" s="1"/>
  <c r="BA68" i="4"/>
  <c r="AI279" i="4"/>
  <c r="AJ297" i="4"/>
  <c r="AI144" i="4"/>
  <c r="BA28" i="4"/>
  <c r="BB28" i="4"/>
  <c r="AZ28" i="4" s="1"/>
  <c r="AX28" i="4" s="1"/>
  <c r="AI201" i="4"/>
  <c r="AJ201" i="4"/>
  <c r="AH201" i="4" s="1"/>
  <c r="AK201" i="4"/>
  <c r="AJ305" i="4"/>
  <c r="AH305" i="4" s="1"/>
  <c r="AK305" i="4"/>
  <c r="AI47" i="4"/>
  <c r="AH47" i="4" s="1"/>
  <c r="AJ47" i="4"/>
  <c r="AK47" i="4"/>
  <c r="BB180" i="4"/>
  <c r="BA180" i="4"/>
  <c r="AZ180" i="4" s="1"/>
  <c r="AX180" i="4" s="1"/>
  <c r="AI180" i="4"/>
  <c r="AH180" i="4" s="1"/>
  <c r="AA180" i="4" s="1"/>
  <c r="AE180" i="4" s="1"/>
  <c r="AK180" i="4"/>
  <c r="AI227" i="4"/>
  <c r="AK227" i="4"/>
  <c r="AJ215" i="4"/>
  <c r="AI215" i="4"/>
  <c r="AH215" i="4" s="1"/>
  <c r="AJ226" i="4"/>
  <c r="AI226" i="4"/>
  <c r="AH226" i="4" s="1"/>
  <c r="AI223" i="4"/>
  <c r="AK223" i="4"/>
  <c r="AJ303" i="4"/>
  <c r="AK303" i="4"/>
  <c r="AJ327" i="4"/>
  <c r="AJ192" i="4"/>
  <c r="AH192" i="4" s="1"/>
  <c r="AI192" i="4"/>
  <c r="AK192" i="4"/>
  <c r="BA168" i="4"/>
  <c r="BB168" i="4"/>
  <c r="AJ324" i="4"/>
  <c r="AK324" i="4"/>
  <c r="AJ364" i="4"/>
  <c r="AK364" i="4"/>
  <c r="AJ108" i="4"/>
  <c r="AI108" i="4"/>
  <c r="AH108" i="4" s="1"/>
  <c r="AB108" i="4" s="1"/>
  <c r="AK108" i="4"/>
  <c r="AJ22" i="4"/>
  <c r="AH22" i="4" s="1"/>
  <c r="AI22" i="4"/>
  <c r="AK22" i="4"/>
  <c r="AI411" i="4"/>
  <c r="AJ411" i="4"/>
  <c r="AH411" i="4" s="1"/>
  <c r="AA411" i="4" s="1"/>
  <c r="AD411" i="4" s="1"/>
  <c r="AJ242" i="4"/>
  <c r="AI242" i="4"/>
  <c r="AH242" i="4" s="1"/>
  <c r="AK242" i="4"/>
  <c r="AJ279" i="4"/>
  <c r="AJ157" i="4"/>
  <c r="AI157" i="4"/>
  <c r="AH157" i="4" s="1"/>
  <c r="AI250" i="4"/>
  <c r="AJ250" i="4"/>
  <c r="AI291" i="4"/>
  <c r="AJ291" i="4"/>
  <c r="AK291" i="4"/>
  <c r="AJ393" i="4"/>
  <c r="AI393" i="4"/>
  <c r="BA76" i="4"/>
  <c r="BB76" i="4"/>
  <c r="AI392" i="4"/>
  <c r="AH392" i="4" s="1"/>
  <c r="AA392" i="4" s="1"/>
  <c r="AK392" i="4"/>
  <c r="BA97" i="4"/>
  <c r="AZ97" i="4" s="1"/>
  <c r="AX97" i="4" s="1"/>
  <c r="BB97" i="4"/>
  <c r="AJ221" i="4"/>
  <c r="AI221" i="4"/>
  <c r="AJ235" i="4"/>
  <c r="AI235" i="4"/>
  <c r="AK235" i="4"/>
  <c r="BA16" i="4"/>
  <c r="BB16" i="4"/>
  <c r="AJ77" i="4"/>
  <c r="AH77" i="4" s="1"/>
  <c r="AK77" i="4"/>
  <c r="BA176" i="4"/>
  <c r="BB176" i="4"/>
  <c r="AZ176" i="4" s="1"/>
  <c r="AX176" i="4" s="1"/>
  <c r="AI239" i="4"/>
  <c r="BA65" i="4"/>
  <c r="BB65" i="4"/>
  <c r="AJ110" i="4"/>
  <c r="AH110" i="4" s="1"/>
  <c r="AK110" i="4"/>
  <c r="AI110" i="4"/>
  <c r="AI98" i="4"/>
  <c r="AJ98" i="4"/>
  <c r="AH98" i="4" s="1"/>
  <c r="AB98" i="4" s="1"/>
  <c r="AI195" i="4"/>
  <c r="AH195" i="4" s="1"/>
  <c r="AJ195" i="4"/>
  <c r="AJ85" i="4"/>
  <c r="AH85" i="4" s="1"/>
  <c r="AI85" i="4"/>
  <c r="AJ418" i="4"/>
  <c r="AK418" i="4"/>
  <c r="AI418" i="4"/>
  <c r="AH418" i="4" s="1"/>
  <c r="AI174" i="4"/>
  <c r="AH174" i="4" s="1"/>
  <c r="AK174" i="4"/>
  <c r="AI141" i="4"/>
  <c r="AH141" i="4" s="1"/>
  <c r="AK141" i="4"/>
  <c r="AJ141" i="4"/>
  <c r="BB46" i="4"/>
  <c r="BA46" i="4"/>
  <c r="AK151" i="4"/>
  <c r="BA38" i="4"/>
  <c r="AZ38" i="4" s="1"/>
  <c r="AX38" i="4" s="1"/>
  <c r="AJ223" i="4"/>
  <c r="AJ88" i="4"/>
  <c r="BB156" i="4"/>
  <c r="AZ156" i="4" s="1"/>
  <c r="AX156" i="4" s="1"/>
  <c r="BA100" i="4"/>
  <c r="AK246" i="4"/>
  <c r="AJ382" i="4"/>
  <c r="AI382" i="4"/>
  <c r="BA10" i="4"/>
  <c r="BB10" i="4"/>
  <c r="AJ152" i="4"/>
  <c r="AI152" i="4"/>
  <c r="AK152" i="4"/>
  <c r="AK132" i="4"/>
  <c r="AI132" i="4"/>
  <c r="AH132" i="4" s="1"/>
  <c r="AA132" i="4" s="1"/>
  <c r="AI287" i="4"/>
  <c r="AK287" i="4"/>
  <c r="AI44" i="4"/>
  <c r="AK237" i="4"/>
  <c r="AK195" i="4"/>
  <c r="AK80" i="4"/>
  <c r="AJ243" i="4"/>
  <c r="AH243" i="4" s="1"/>
  <c r="AK243" i="4"/>
  <c r="AI243" i="4"/>
  <c r="AK48" i="4"/>
  <c r="AJ48" i="4"/>
  <c r="AI48" i="4"/>
  <c r="BA112" i="4"/>
  <c r="BB112" i="4"/>
  <c r="AI120" i="4"/>
  <c r="AJ120" i="4"/>
  <c r="AK120" i="4"/>
  <c r="AJ23" i="4"/>
  <c r="AK23" i="4"/>
  <c r="AI394" i="4"/>
  <c r="AK394" i="4"/>
  <c r="AK30" i="4"/>
  <c r="AJ30" i="4"/>
  <c r="AH30" i="4" s="1"/>
  <c r="AJ307" i="4"/>
  <c r="AH307" i="4" s="1"/>
  <c r="AK307" i="4"/>
  <c r="BK32" i="4"/>
  <c r="BJ32" i="4" s="1"/>
  <c r="BI32" i="4"/>
  <c r="BH32" i="4" s="1"/>
  <c r="BG32" i="4" s="1"/>
  <c r="BF32" i="4" s="1"/>
  <c r="BE32" i="4" s="1"/>
  <c r="BD32" i="4" s="1"/>
  <c r="BC32" i="4" s="1"/>
  <c r="AT366" i="4"/>
  <c r="AS366" i="4" s="1"/>
  <c r="AR366" i="4" s="1"/>
  <c r="AQ366" i="4" s="1"/>
  <c r="AP366" i="4" s="1"/>
  <c r="AO366" i="4" s="1"/>
  <c r="AN366" i="4" s="1"/>
  <c r="AM366" i="4" s="1"/>
  <c r="AL366" i="4" s="1"/>
  <c r="AT384" i="4"/>
  <c r="AS384" i="4" s="1"/>
  <c r="AR384" i="4" s="1"/>
  <c r="AQ384" i="4" s="1"/>
  <c r="AP384" i="4" s="1"/>
  <c r="AO384" i="4" s="1"/>
  <c r="AN384" i="4" s="1"/>
  <c r="AM384" i="4" s="1"/>
  <c r="AL384" i="4" s="1"/>
  <c r="AT86" i="4"/>
  <c r="AS86" i="4" s="1"/>
  <c r="AR86" i="4" s="1"/>
  <c r="AQ86" i="4" s="1"/>
  <c r="AP86" i="4" s="1"/>
  <c r="AO86" i="4" s="1"/>
  <c r="AN86" i="4" s="1"/>
  <c r="AM86" i="4" s="1"/>
  <c r="AL86" i="4" s="1"/>
  <c r="AO135" i="4"/>
  <c r="AN135" i="4" s="1"/>
  <c r="AM135" i="4" s="1"/>
  <c r="AL135" i="4" s="1"/>
  <c r="AP139" i="4"/>
  <c r="AO139" i="4" s="1"/>
  <c r="AN139" i="4" s="1"/>
  <c r="AM139" i="4" s="1"/>
  <c r="AL139" i="4" s="1"/>
  <c r="AP161" i="4"/>
  <c r="AO161" i="4" s="1"/>
  <c r="AN161" i="4"/>
  <c r="AM161" i="4" s="1"/>
  <c r="AL161" i="4" s="1"/>
  <c r="AQ153" i="4"/>
  <c r="AP153" i="4" s="1"/>
  <c r="AO153" i="4" s="1"/>
  <c r="AN153" i="4" s="1"/>
  <c r="AM153" i="4" s="1"/>
  <c r="AL153" i="4" s="1"/>
  <c r="AS126" i="4"/>
  <c r="AR126" i="4" s="1"/>
  <c r="AQ126" i="4" s="1"/>
  <c r="AP126" i="4" s="1"/>
  <c r="AO126" i="4" s="1"/>
  <c r="AN126" i="4" s="1"/>
  <c r="AM126" i="4" s="1"/>
  <c r="AL126" i="4" s="1"/>
  <c r="AT137" i="4"/>
  <c r="AS137" i="4" s="1"/>
  <c r="AR137" i="4" s="1"/>
  <c r="AQ137" i="4" s="1"/>
  <c r="AP137" i="4" s="1"/>
  <c r="AO137" i="4" s="1"/>
  <c r="AN137" i="4" s="1"/>
  <c r="AM137" i="4" s="1"/>
  <c r="AL137" i="4" s="1"/>
  <c r="AS101" i="4"/>
  <c r="AR101" i="4" s="1"/>
  <c r="AQ101" i="4" s="1"/>
  <c r="AP101" i="4" s="1"/>
  <c r="AO101" i="4" s="1"/>
  <c r="AN101" i="4" s="1"/>
  <c r="AM101" i="4" s="1"/>
  <c r="AL101" i="4" s="1"/>
  <c r="AT112" i="4"/>
  <c r="AS112" i="4" s="1"/>
  <c r="AR112" i="4" s="1"/>
  <c r="AQ112" i="4" s="1"/>
  <c r="AP112" i="4" s="1"/>
  <c r="AO112" i="4" s="1"/>
  <c r="AN112" i="4" s="1"/>
  <c r="AM112" i="4" s="1"/>
  <c r="AL112" i="4" s="1"/>
  <c r="BF6" i="4"/>
  <c r="BE6" i="4" s="1"/>
  <c r="BD6" i="4" s="1"/>
  <c r="BC6" i="4" s="1"/>
  <c r="AF378" i="4"/>
  <c r="U378" i="4"/>
  <c r="S426" i="4"/>
  <c r="AC426" i="4"/>
  <c r="AT46" i="4"/>
  <c r="AS46" i="4" s="1"/>
  <c r="AR46" i="4" s="1"/>
  <c r="AQ46" i="4" s="1"/>
  <c r="AP46" i="4" s="1"/>
  <c r="AO46" i="4" s="1"/>
  <c r="AN46" i="4" s="1"/>
  <c r="AM46" i="4" s="1"/>
  <c r="AL46" i="4" s="1"/>
  <c r="AT38" i="4"/>
  <c r="AS38" i="4" s="1"/>
  <c r="AR38" i="4" s="1"/>
  <c r="AQ38" i="4" s="1"/>
  <c r="AP38" i="4" s="1"/>
  <c r="AO38" i="4" s="1"/>
  <c r="AN38" i="4" s="1"/>
  <c r="AM38" i="4" s="1"/>
  <c r="AL38" i="4" s="1"/>
  <c r="AT381" i="4"/>
  <c r="AS381" i="4" s="1"/>
  <c r="AR381" i="4" s="1"/>
  <c r="AQ381" i="4" s="1"/>
  <c r="AP381" i="4" s="1"/>
  <c r="AO381" i="4" s="1"/>
  <c r="AN381" i="4" s="1"/>
  <c r="AM381" i="4" s="1"/>
  <c r="AL381" i="4" s="1"/>
  <c r="AT370" i="4"/>
  <c r="AS370" i="4" s="1"/>
  <c r="AR370" i="4" s="1"/>
  <c r="AQ370" i="4" s="1"/>
  <c r="AP370" i="4" s="1"/>
  <c r="AO370" i="4" s="1"/>
  <c r="AN370" i="4" s="1"/>
  <c r="AM370" i="4" s="1"/>
  <c r="AL370" i="4" s="1"/>
  <c r="AT352" i="4"/>
  <c r="AS352" i="4" s="1"/>
  <c r="AR352" i="4" s="1"/>
  <c r="AQ352" i="4" s="1"/>
  <c r="AP352" i="4" s="1"/>
  <c r="AO352" i="4" s="1"/>
  <c r="AN352" i="4" s="1"/>
  <c r="AM352" i="4" s="1"/>
  <c r="AL352" i="4" s="1"/>
  <c r="AT91" i="4"/>
  <c r="AS91" i="4" s="1"/>
  <c r="AR91" i="4" s="1"/>
  <c r="AQ91" i="4" s="1"/>
  <c r="AP91" i="4" s="1"/>
  <c r="AO91" i="4" s="1"/>
  <c r="AN91" i="4" s="1"/>
  <c r="AM91" i="4" s="1"/>
  <c r="AL91" i="4" s="1"/>
  <c r="AS83" i="4"/>
  <c r="AR83" i="4" s="1"/>
  <c r="AQ83" i="4" s="1"/>
  <c r="AP83" i="4" s="1"/>
  <c r="AO83" i="4" s="1"/>
  <c r="AN83" i="4" s="1"/>
  <c r="AM83" i="4" s="1"/>
  <c r="AL83" i="4" s="1"/>
  <c r="AT75" i="4"/>
  <c r="AS75" i="4" s="1"/>
  <c r="AR75" i="4" s="1"/>
  <c r="AQ75" i="4" s="1"/>
  <c r="AP75" i="4" s="1"/>
  <c r="AO75" i="4" s="1"/>
  <c r="AN75" i="4" s="1"/>
  <c r="AM75" i="4" s="1"/>
  <c r="AL75" i="4" s="1"/>
  <c r="AS41" i="4"/>
  <c r="AR41" i="4" s="1"/>
  <c r="AQ41" i="4" s="1"/>
  <c r="AP41" i="4"/>
  <c r="AO41" i="4" s="1"/>
  <c r="AN41" i="4" s="1"/>
  <c r="AM41" i="4" s="1"/>
  <c r="AL41" i="4" s="1"/>
  <c r="AT70" i="4"/>
  <c r="AS70" i="4" s="1"/>
  <c r="AR70" i="4" s="1"/>
  <c r="AQ70" i="4" s="1"/>
  <c r="AP70" i="4" s="1"/>
  <c r="AO70" i="4" s="1"/>
  <c r="AN70" i="4" s="1"/>
  <c r="AM70" i="4" s="1"/>
  <c r="AL70" i="4" s="1"/>
  <c r="AT62" i="4"/>
  <c r="AS62" i="4" s="1"/>
  <c r="AR62" i="4" s="1"/>
  <c r="AQ62" i="4" s="1"/>
  <c r="AP62" i="4" s="1"/>
  <c r="AO62" i="4" s="1"/>
  <c r="AN62" i="4" s="1"/>
  <c r="AM62" i="4" s="1"/>
  <c r="AL62" i="4" s="1"/>
  <c r="AS54" i="4"/>
  <c r="AR54" i="4" s="1"/>
  <c r="AQ54" i="4" s="1"/>
  <c r="AP54" i="4" s="1"/>
  <c r="AO54" i="4" s="1"/>
  <c r="AN54" i="4" s="1"/>
  <c r="AM54" i="4" s="1"/>
  <c r="AL54" i="4" s="1"/>
  <c r="AT1948" i="4"/>
  <c r="AS1948" i="4" s="1"/>
  <c r="AR1948" i="4" s="1"/>
  <c r="AQ1948" i="4" s="1"/>
  <c r="AP1948" i="4" s="1"/>
  <c r="AO1948" i="4" s="1"/>
  <c r="AN1948" i="4" s="1"/>
  <c r="AM1948" i="4" s="1"/>
  <c r="AL1948" i="4" s="1"/>
  <c r="BK166" i="4"/>
  <c r="BJ166" i="4" s="1"/>
  <c r="BI166" i="4" s="1"/>
  <c r="BH166" i="4" s="1"/>
  <c r="BG166" i="4" s="1"/>
  <c r="BF166" i="4" s="1"/>
  <c r="BE166" i="4" s="1"/>
  <c r="BD166" i="4" s="1"/>
  <c r="BC166" i="4" s="1"/>
  <c r="BK141" i="4"/>
  <c r="BJ141" i="4" s="1"/>
  <c r="BI141" i="4" s="1"/>
  <c r="BH141" i="4" s="1"/>
  <c r="BG141" i="4" s="1"/>
  <c r="BF141" i="4" s="1"/>
  <c r="BE141" i="4" s="1"/>
  <c r="BD141" i="4" s="1"/>
  <c r="BC141" i="4" s="1"/>
  <c r="BK105" i="4"/>
  <c r="BJ140" i="4"/>
  <c r="BI140" i="4" s="1"/>
  <c r="BH140" i="4" s="1"/>
  <c r="BG140" i="4" s="1"/>
  <c r="BF140" i="4" s="1"/>
  <c r="BE140" i="4" s="1"/>
  <c r="BD140" i="4" s="1"/>
  <c r="BC140" i="4" s="1"/>
  <c r="BK147" i="4"/>
  <c r="BJ147" i="4" s="1"/>
  <c r="BI147" i="4" s="1"/>
  <c r="BH147" i="4" s="1"/>
  <c r="BG147" i="4" s="1"/>
  <c r="BF147" i="4" s="1"/>
  <c r="BE147" i="4" s="1"/>
  <c r="BD147" i="4" s="1"/>
  <c r="BC147" i="4" s="1"/>
  <c r="BK146" i="4"/>
  <c r="BJ146" i="4"/>
  <c r="BI146" i="4" s="1"/>
  <c r="BH146" i="4" s="1"/>
  <c r="BG146" i="4" s="1"/>
  <c r="BF146" i="4" s="1"/>
  <c r="BE146" i="4" s="1"/>
  <c r="BD146" i="4" s="1"/>
  <c r="BC146" i="4" s="1"/>
  <c r="BK153" i="4"/>
  <c r="BJ153" i="4" s="1"/>
  <c r="BI153" i="4" s="1"/>
  <c r="BH153" i="4" s="1"/>
  <c r="BG153" i="4" s="1"/>
  <c r="BF153" i="4" s="1"/>
  <c r="BE153" i="4" s="1"/>
  <c r="BD153" i="4" s="1"/>
  <c r="BC153" i="4" s="1"/>
  <c r="BK160" i="4"/>
  <c r="BJ160" i="4" s="1"/>
  <c r="BI160" i="4" s="1"/>
  <c r="BH160" i="4" s="1"/>
  <c r="BG160" i="4" s="1"/>
  <c r="BF160" i="4" s="1"/>
  <c r="BE160" i="4" s="1"/>
  <c r="BD160" i="4" s="1"/>
  <c r="BC160" i="4" s="1"/>
  <c r="BJ117" i="4"/>
  <c r="BI117" i="4" s="1"/>
  <c r="BH117" i="4" s="1"/>
  <c r="BG117" i="4" s="1"/>
  <c r="BF117" i="4" s="1"/>
  <c r="BE117" i="4" s="1"/>
  <c r="BD117" i="4" s="1"/>
  <c r="BC117" i="4" s="1"/>
  <c r="AF225" i="4"/>
  <c r="U225" i="4"/>
  <c r="AC203" i="4"/>
  <c r="S203" i="4"/>
  <c r="I203" i="4"/>
  <c r="S150" i="4"/>
  <c r="AC150" i="4"/>
  <c r="I150" i="4"/>
  <c r="I227" i="4"/>
  <c r="AC227" i="4"/>
  <c r="BK110" i="4"/>
  <c r="BJ110" i="4" s="1"/>
  <c r="BI110" i="4" s="1"/>
  <c r="BH110" i="4" s="1"/>
  <c r="BG110" i="4" s="1"/>
  <c r="BF110" i="4" s="1"/>
  <c r="BE110" i="4" s="1"/>
  <c r="BD110" i="4" s="1"/>
  <c r="BC110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J105" i="4"/>
  <c r="BI105" i="4" s="1"/>
  <c r="BH105" i="4" s="1"/>
  <c r="BG105" i="4" s="1"/>
  <c r="BF105" i="4" s="1"/>
  <c r="BE105" i="4" s="1"/>
  <c r="BD105" i="4" s="1"/>
  <c r="BC105" i="4" s="1"/>
  <c r="S166" i="4"/>
  <c r="I166" i="4"/>
  <c r="AC232" i="4"/>
  <c r="I232" i="4"/>
  <c r="I225" i="4"/>
  <c r="AC225" i="4"/>
  <c r="U371" i="4"/>
  <c r="AF371" i="4"/>
  <c r="U338" i="4"/>
  <c r="AF338" i="4"/>
  <c r="AF293" i="4"/>
  <c r="AF168" i="4"/>
  <c r="U168" i="4"/>
  <c r="BK167" i="4"/>
  <c r="BJ167" i="4" s="1"/>
  <c r="BI167" i="4" s="1"/>
  <c r="BH167" i="4" s="1"/>
  <c r="BG167" i="4" s="1"/>
  <c r="BF167" i="4" s="1"/>
  <c r="BE167" i="4" s="1"/>
  <c r="BD167" i="4" s="1"/>
  <c r="BC167" i="4" s="1"/>
  <c r="Z93" i="4"/>
  <c r="P93" i="4"/>
  <c r="G93" i="4"/>
  <c r="G84" i="4"/>
  <c r="P84" i="4"/>
  <c r="Z84" i="4"/>
  <c r="G75" i="4"/>
  <c r="Z75" i="4"/>
  <c r="P75" i="4"/>
  <c r="G61" i="4"/>
  <c r="Z61" i="4"/>
  <c r="AU61" i="4"/>
  <c r="P61" i="4"/>
  <c r="P52" i="4"/>
  <c r="G52" i="4"/>
  <c r="Z52" i="4"/>
  <c r="Z43" i="4"/>
  <c r="G43" i="4"/>
  <c r="P43" i="4"/>
  <c r="Z29" i="4"/>
  <c r="G29" i="4"/>
  <c r="P29" i="4"/>
  <c r="AU29" i="4"/>
  <c r="G251" i="4"/>
  <c r="P251" i="4"/>
  <c r="Z251" i="4"/>
  <c r="S232" i="4"/>
  <c r="Z216" i="4"/>
  <c r="P216" i="4"/>
  <c r="R216" i="4"/>
  <c r="AU216" i="4"/>
  <c r="P148" i="4"/>
  <c r="Z148" i="4"/>
  <c r="G138" i="4"/>
  <c r="Z138" i="4"/>
  <c r="P138" i="4"/>
  <c r="AU138" i="4"/>
  <c r="Z112" i="4"/>
  <c r="G112" i="4"/>
  <c r="Z101" i="4"/>
  <c r="G101" i="4"/>
  <c r="P101" i="4"/>
  <c r="AF352" i="4"/>
  <c r="AU84" i="4"/>
  <c r="AU52" i="4"/>
  <c r="AU251" i="4"/>
  <c r="AU232" i="4"/>
  <c r="K347" i="4"/>
  <c r="AC347" i="4"/>
  <c r="S318" i="4"/>
  <c r="K318" i="4"/>
  <c r="AC318" i="4"/>
  <c r="U180" i="4"/>
  <c r="AF180" i="4"/>
  <c r="AC80" i="4"/>
  <c r="I71" i="4"/>
  <c r="P112" i="4"/>
  <c r="AC314" i="4"/>
  <c r="S314" i="4"/>
  <c r="K323" i="4"/>
  <c r="AC323" i="4"/>
  <c r="S323" i="4"/>
  <c r="AC130" i="4"/>
  <c r="S130" i="4"/>
  <c r="I130" i="4"/>
  <c r="K267" i="4"/>
  <c r="AC267" i="4"/>
  <c r="G148" i="4"/>
  <c r="S267" i="4"/>
  <c r="AF274" i="4"/>
  <c r="AR59" i="4"/>
  <c r="AQ59" i="4" s="1"/>
  <c r="AP59" i="4" s="1"/>
  <c r="AO59" i="4" s="1"/>
  <c r="AN59" i="4" s="1"/>
  <c r="AM59" i="4" s="1"/>
  <c r="AL59" i="4" s="1"/>
  <c r="AS51" i="4"/>
  <c r="AR51" i="4" s="1"/>
  <c r="AQ51" i="4" s="1"/>
  <c r="AP51" i="4" s="1"/>
  <c r="AO51" i="4" s="1"/>
  <c r="AN51" i="4" s="1"/>
  <c r="AM51" i="4" s="1"/>
  <c r="AL51" i="4" s="1"/>
  <c r="AU43" i="4"/>
  <c r="BF12" i="4"/>
  <c r="BE12" i="4" s="1"/>
  <c r="BD12" i="4" s="1"/>
  <c r="BC12" i="4" s="1"/>
  <c r="BI27" i="4"/>
  <c r="BH27" i="4" s="1"/>
  <c r="BG27" i="4" s="1"/>
  <c r="BF27" i="4"/>
  <c r="BE27" i="4" s="1"/>
  <c r="BD27" i="4" s="1"/>
  <c r="BC27" i="4" s="1"/>
  <c r="AS413" i="4"/>
  <c r="AR413" i="4" s="1"/>
  <c r="AQ413" i="4" s="1"/>
  <c r="AP413" i="4" s="1"/>
  <c r="AO413" i="4" s="1"/>
  <c r="AN413" i="4" s="1"/>
  <c r="AM413" i="4" s="1"/>
  <c r="AL413" i="4" s="1"/>
  <c r="AT357" i="4"/>
  <c r="AS357" i="4" s="1"/>
  <c r="AR357" i="4" s="1"/>
  <c r="AQ357" i="4" s="1"/>
  <c r="AP357" i="4" s="1"/>
  <c r="AO357" i="4" s="1"/>
  <c r="AN357" i="4" s="1"/>
  <c r="AM357" i="4" s="1"/>
  <c r="AL357" i="4" s="1"/>
  <c r="AS283" i="4"/>
  <c r="AR283" i="4" s="1"/>
  <c r="AQ283" i="4" s="1"/>
  <c r="AP283" i="4" s="1"/>
  <c r="AO283" i="4" s="1"/>
  <c r="AN283" i="4" s="1"/>
  <c r="AM283" i="4" s="1"/>
  <c r="AL283" i="4" s="1"/>
  <c r="AS396" i="4"/>
  <c r="AR396" i="4" s="1"/>
  <c r="AQ396" i="4" s="1"/>
  <c r="AP396" i="4" s="1"/>
  <c r="AO396" i="4" s="1"/>
  <c r="AN396" i="4" s="1"/>
  <c r="AM396" i="4" s="1"/>
  <c r="AL396" i="4" s="1"/>
  <c r="BK20" i="4"/>
  <c r="BJ20" i="4" s="1"/>
  <c r="BI20" i="4" s="1"/>
  <c r="BH20" i="4" s="1"/>
  <c r="BG20" i="4" s="1"/>
  <c r="BF20" i="4" s="1"/>
  <c r="BE20" i="4" s="1"/>
  <c r="BD20" i="4" s="1"/>
  <c r="BC20" i="4" s="1"/>
  <c r="AP316" i="4"/>
  <c r="AO316" i="4" s="1"/>
  <c r="AN316" i="4" s="1"/>
  <c r="AM316" i="4" s="1"/>
  <c r="AL316" i="4" s="1"/>
  <c r="AQ317" i="4"/>
  <c r="AP317" i="4" s="1"/>
  <c r="AO317" i="4" s="1"/>
  <c r="AN317" i="4" s="1"/>
  <c r="AM317" i="4" s="1"/>
  <c r="AL317" i="4" s="1"/>
  <c r="AS335" i="4"/>
  <c r="AR335" i="4" s="1"/>
  <c r="AQ335" i="4" s="1"/>
  <c r="AP335" i="4"/>
  <c r="AO335" i="4" s="1"/>
  <c r="AN335" i="4" s="1"/>
  <c r="AM335" i="4" s="1"/>
  <c r="AL335" i="4" s="1"/>
  <c r="AT281" i="4"/>
  <c r="AS281" i="4" s="1"/>
  <c r="AR281" i="4" s="1"/>
  <c r="AQ281" i="4"/>
  <c r="AP281" i="4" s="1"/>
  <c r="AO281" i="4" s="1"/>
  <c r="AN281" i="4" s="1"/>
  <c r="AM281" i="4" s="1"/>
  <c r="AL281" i="4" s="1"/>
  <c r="AR288" i="4"/>
  <c r="AQ288" i="4" s="1"/>
  <c r="AP288" i="4" s="1"/>
  <c r="AO288" i="4" s="1"/>
  <c r="AN288" i="4" s="1"/>
  <c r="AM288" i="4" s="1"/>
  <c r="AL288" i="4" s="1"/>
  <c r="AN304" i="4"/>
  <c r="AM304" i="4" s="1"/>
  <c r="AL304" i="4" s="1"/>
  <c r="AS304" i="4"/>
  <c r="AR304" i="4" s="1"/>
  <c r="AQ304" i="4" s="1"/>
  <c r="AP304" i="4" s="1"/>
  <c r="AO304" i="4" s="1"/>
  <c r="AT323" i="4"/>
  <c r="AS323" i="4" s="1"/>
  <c r="AR323" i="4" s="1"/>
  <c r="AQ323" i="4" s="1"/>
  <c r="AP323" i="4" s="1"/>
  <c r="AO323" i="4" s="1"/>
  <c r="AN323" i="4" s="1"/>
  <c r="AM323" i="4" s="1"/>
  <c r="AL323" i="4" s="1"/>
  <c r="AP277" i="4"/>
  <c r="AO277" i="4" s="1"/>
  <c r="AN277" i="4" s="1"/>
  <c r="AM277" i="4" s="1"/>
  <c r="AL277" i="4" s="1"/>
  <c r="AQ270" i="4"/>
  <c r="AP270" i="4" s="1"/>
  <c r="AO270" i="4" s="1"/>
  <c r="AN270" i="4" s="1"/>
  <c r="AM270" i="4" s="1"/>
  <c r="AL270" i="4" s="1"/>
  <c r="AR262" i="4"/>
  <c r="AQ262" i="4" s="1"/>
  <c r="AP262" i="4" s="1"/>
  <c r="AO262" i="4" s="1"/>
  <c r="AN262" i="4" s="1"/>
  <c r="AM262" i="4" s="1"/>
  <c r="AL262" i="4" s="1"/>
  <c r="AS188" i="4"/>
  <c r="AR188" i="4" s="1"/>
  <c r="AQ188" i="4" s="1"/>
  <c r="AP188" i="4" s="1"/>
  <c r="AO188" i="4" s="1"/>
  <c r="AN188" i="4" s="1"/>
  <c r="AM188" i="4" s="1"/>
  <c r="AL188" i="4" s="1"/>
  <c r="AU148" i="4"/>
  <c r="U183" i="4"/>
  <c r="AF183" i="4"/>
  <c r="U100" i="4"/>
  <c r="AF100" i="4"/>
  <c r="U177" i="4"/>
  <c r="AF177" i="4"/>
  <c r="S416" i="4"/>
  <c r="AC416" i="4"/>
  <c r="Z261" i="4"/>
  <c r="P261" i="4"/>
  <c r="Z242" i="4"/>
  <c r="G242" i="4"/>
  <c r="P242" i="4"/>
  <c r="S175" i="4"/>
  <c r="G268" i="4"/>
  <c r="P268" i="4"/>
  <c r="S268" i="4" s="1"/>
  <c r="Z268" i="4"/>
  <c r="AS122" i="4"/>
  <c r="AR122" i="4" s="1"/>
  <c r="AQ122" i="4" s="1"/>
  <c r="AP122" i="4" s="1"/>
  <c r="AO122" i="4" s="1"/>
  <c r="AN122" i="4" s="1"/>
  <c r="AM122" i="4" s="1"/>
  <c r="AL122" i="4" s="1"/>
  <c r="AC411" i="4"/>
  <c r="I194" i="4"/>
  <c r="AT425" i="4"/>
  <c r="AS425" i="4" s="1"/>
  <c r="AR425" i="4" s="1"/>
  <c r="AQ425" i="4" s="1"/>
  <c r="AP425" i="4" s="1"/>
  <c r="AO425" i="4" s="1"/>
  <c r="AN425" i="4" s="1"/>
  <c r="AM425" i="4" s="1"/>
  <c r="AL425" i="4" s="1"/>
  <c r="AF76" i="4"/>
  <c r="U76" i="4"/>
  <c r="J142" i="4"/>
  <c r="AC361" i="4"/>
  <c r="AC291" i="4"/>
  <c r="S292" i="4"/>
  <c r="AF205" i="4"/>
  <c r="S197" i="4"/>
  <c r="AC82" i="4"/>
  <c r="I82" i="4"/>
  <c r="AT423" i="4"/>
  <c r="AS423" i="4" s="1"/>
  <c r="AR423" i="4" s="1"/>
  <c r="AQ423" i="4" s="1"/>
  <c r="AP423" i="4" s="1"/>
  <c r="AO423" i="4" s="1"/>
  <c r="AN423" i="4" s="1"/>
  <c r="AM423" i="4" s="1"/>
  <c r="AL423" i="4" s="1"/>
  <c r="AF65" i="4"/>
  <c r="AC292" i="4"/>
  <c r="S425" i="4"/>
  <c r="S413" i="4"/>
  <c r="AC413" i="4"/>
  <c r="S397" i="4"/>
  <c r="AC330" i="4"/>
  <c r="R261" i="4"/>
  <c r="S167" i="4"/>
  <c r="I42" i="4"/>
  <c r="G92" i="4"/>
  <c r="Z92" i="4"/>
  <c r="Z83" i="4"/>
  <c r="G83" i="4"/>
  <c r="S83" i="4" s="1"/>
  <c r="P69" i="4"/>
  <c r="G69" i="4"/>
  <c r="Z69" i="4"/>
  <c r="Z60" i="4"/>
  <c r="G60" i="4"/>
  <c r="G51" i="4"/>
  <c r="Z51" i="4"/>
  <c r="P51" i="4"/>
  <c r="S51" i="4" s="1"/>
  <c r="P37" i="4"/>
  <c r="G37" i="4"/>
  <c r="Z28" i="4"/>
  <c r="P28" i="4"/>
  <c r="Z248" i="4"/>
  <c r="G248" i="4"/>
  <c r="P248" i="4"/>
  <c r="G393" i="4"/>
  <c r="P393" i="4"/>
  <c r="Z393" i="4"/>
  <c r="S428" i="4"/>
  <c r="S271" i="4"/>
  <c r="AF271" i="4" s="1"/>
  <c r="P92" i="4"/>
  <c r="S92" i="4" s="1"/>
  <c r="I39" i="4"/>
  <c r="I96" i="4"/>
  <c r="I73" i="4"/>
  <c r="I234" i="4"/>
  <c r="G310" i="4"/>
  <c r="Z310" i="4"/>
  <c r="S398" i="4"/>
  <c r="AC398" i="4"/>
  <c r="S94" i="4"/>
  <c r="AC66" i="4"/>
  <c r="S66" i="4"/>
  <c r="I65" i="4"/>
  <c r="AC65" i="4"/>
  <c r="I57" i="4"/>
  <c r="S57" i="4"/>
  <c r="G28" i="4"/>
  <c r="G81" i="4"/>
  <c r="Z81" i="4"/>
  <c r="Z72" i="4"/>
  <c r="G72" i="4"/>
  <c r="P63" i="4"/>
  <c r="S63" i="4" s="1"/>
  <c r="G63" i="4"/>
  <c r="Z63" i="4"/>
  <c r="P49" i="4"/>
  <c r="S49" i="4" s="1"/>
  <c r="Z49" i="4"/>
  <c r="Z40" i="4"/>
  <c r="G40" i="4"/>
  <c r="Z31" i="4"/>
  <c r="G31" i="4"/>
  <c r="P31" i="4"/>
  <c r="P317" i="4"/>
  <c r="Z317" i="4"/>
  <c r="P313" i="4"/>
  <c r="G313" i="4"/>
  <c r="Z313" i="4"/>
  <c r="S250" i="4"/>
  <c r="I99" i="4"/>
  <c r="Z37" i="4"/>
  <c r="H24" i="4"/>
  <c r="G149" i="4"/>
  <c r="Z149" i="4"/>
  <c r="AC94" i="4"/>
  <c r="U89" i="4"/>
  <c r="AF89" i="4"/>
  <c r="I67" i="4"/>
  <c r="S67" i="4"/>
  <c r="P60" i="4"/>
  <c r="I49" i="4"/>
  <c r="S46" i="4"/>
  <c r="I89" i="4"/>
  <c r="AC89" i="4"/>
  <c r="G87" i="4"/>
  <c r="Z73" i="4"/>
  <c r="Z56" i="4"/>
  <c r="P56" i="4"/>
  <c r="P47" i="4"/>
  <c r="G47" i="4"/>
  <c r="P33" i="4"/>
  <c r="G33" i="4"/>
  <c r="Z24" i="4"/>
  <c r="P24" i="4"/>
  <c r="S24" i="4" s="1"/>
  <c r="Z115" i="4"/>
  <c r="G115" i="4"/>
  <c r="P335" i="4"/>
  <c r="G335" i="4"/>
  <c r="G300" i="4"/>
  <c r="P300" i="4"/>
  <c r="S300" i="4" s="1"/>
  <c r="Z300" i="4"/>
  <c r="P281" i="4"/>
  <c r="G281" i="4"/>
  <c r="G429" i="4"/>
  <c r="AU429" i="4"/>
  <c r="Z429" i="4"/>
  <c r="P429" i="4"/>
  <c r="S429" i="4" s="1"/>
  <c r="Z64" i="4"/>
  <c r="P64" i="4"/>
  <c r="P55" i="4"/>
  <c r="G55" i="4"/>
  <c r="Z55" i="4"/>
  <c r="Z41" i="4"/>
  <c r="P41" i="4"/>
  <c r="Z32" i="4"/>
  <c r="P32" i="4"/>
  <c r="G125" i="4"/>
  <c r="Z125" i="4"/>
  <c r="P273" i="4"/>
  <c r="G273" i="4"/>
  <c r="G406" i="4"/>
  <c r="Z406" i="4"/>
  <c r="Z399" i="4"/>
  <c r="G399" i="4"/>
  <c r="AC129" i="4"/>
  <c r="P124" i="4"/>
  <c r="S91" i="4"/>
  <c r="Z68" i="4"/>
  <c r="P68" i="4"/>
  <c r="G45" i="4"/>
  <c r="P45" i="4"/>
  <c r="P36" i="4"/>
  <c r="G36" i="4"/>
  <c r="G27" i="4"/>
  <c r="S27" i="4" s="1"/>
  <c r="Z27" i="4"/>
  <c r="Z121" i="4"/>
  <c r="G121" i="4"/>
  <c r="G380" i="4"/>
  <c r="P380" i="4"/>
  <c r="Z380" i="4"/>
  <c r="P305" i="4"/>
  <c r="G305" i="4"/>
  <c r="Z405" i="4"/>
  <c r="G405" i="4"/>
  <c r="G127" i="4"/>
  <c r="S127" i="4" s="1"/>
  <c r="Z127" i="4"/>
  <c r="G103" i="4"/>
  <c r="Z103" i="4"/>
  <c r="P367" i="4"/>
  <c r="G367" i="4"/>
  <c r="P333" i="4"/>
  <c r="G333" i="4"/>
  <c r="Z333" i="4"/>
  <c r="P326" i="4"/>
  <c r="Z326" i="4"/>
  <c r="G326" i="4"/>
  <c r="P279" i="4"/>
  <c r="G279" i="4"/>
  <c r="G263" i="4"/>
  <c r="P263" i="4"/>
  <c r="Z263" i="4"/>
  <c r="Z420" i="4"/>
  <c r="G420" i="4"/>
  <c r="Z415" i="4"/>
  <c r="G415" i="4"/>
  <c r="P96" i="4"/>
  <c r="S96" i="4" s="1"/>
  <c r="G79" i="4"/>
  <c r="Z57" i="4"/>
  <c r="G56" i="4"/>
  <c r="AC50" i="4"/>
  <c r="G53" i="4"/>
  <c r="S53" i="4" s="1"/>
  <c r="Z53" i="4"/>
  <c r="P35" i="4"/>
  <c r="G35" i="4"/>
  <c r="Z273" i="4"/>
  <c r="G240" i="4"/>
  <c r="G379" i="4"/>
  <c r="P379" i="4"/>
  <c r="Z379" i="4"/>
  <c r="G375" i="4"/>
  <c r="P311" i="4"/>
  <c r="G311" i="4"/>
  <c r="S308" i="4"/>
  <c r="S86" i="4"/>
  <c r="AC62" i="4"/>
  <c r="Z33" i="4"/>
  <c r="Z23" i="4"/>
  <c r="Z71" i="4"/>
  <c r="P71" i="4"/>
  <c r="S71" i="4" s="1"/>
  <c r="Z48" i="4"/>
  <c r="G48" i="4"/>
  <c r="P48" i="4"/>
  <c r="G25" i="4"/>
  <c r="P25" i="4"/>
  <c r="P285" i="4"/>
  <c r="Z285" i="4"/>
  <c r="G278" i="4"/>
  <c r="Z278" i="4"/>
  <c r="P262" i="4"/>
  <c r="S262" i="4" s="1"/>
  <c r="G262" i="4"/>
  <c r="Z262" i="4"/>
  <c r="P390" i="4"/>
  <c r="G390" i="4"/>
  <c r="Z390" i="4"/>
  <c r="G386" i="4"/>
  <c r="P386" i="4"/>
  <c r="Z386" i="4"/>
  <c r="G133" i="4"/>
  <c r="Z133" i="4"/>
  <c r="G105" i="4"/>
  <c r="Z105" i="4"/>
  <c r="G302" i="4"/>
  <c r="P302" i="4"/>
  <c r="S302" i="4" s="1"/>
  <c r="G270" i="4"/>
  <c r="P270" i="4"/>
  <c r="G253" i="4"/>
  <c r="P253" i="4"/>
  <c r="G135" i="4"/>
  <c r="Z135" i="4"/>
  <c r="G117" i="4"/>
  <c r="S117" i="4" s="1"/>
  <c r="Z117" i="4"/>
  <c r="G114" i="4"/>
  <c r="Z114" i="4"/>
  <c r="P332" i="4"/>
  <c r="P304" i="4"/>
  <c r="P272" i="4"/>
  <c r="P264" i="4"/>
  <c r="Z412" i="4"/>
  <c r="G412" i="4"/>
  <c r="G179" i="4"/>
  <c r="S179" i="4" s="1"/>
  <c r="G141" i="4"/>
  <c r="S141" i="4" s="1"/>
  <c r="Z141" i="4"/>
  <c r="P377" i="4"/>
  <c r="G377" i="4"/>
  <c r="P369" i="4"/>
  <c r="G369" i="4"/>
  <c r="S340" i="4"/>
  <c r="G312" i="4"/>
  <c r="P312" i="4"/>
  <c r="G280" i="4"/>
  <c r="P280" i="4"/>
  <c r="G260" i="4"/>
  <c r="P260" i="4"/>
  <c r="P392" i="4"/>
  <c r="G392" i="4"/>
  <c r="G388" i="4"/>
  <c r="P388" i="4"/>
  <c r="Z423" i="4"/>
  <c r="G423" i="4"/>
  <c r="Z195" i="4"/>
  <c r="G195" i="4"/>
  <c r="G147" i="4"/>
  <c r="Z147" i="4"/>
  <c r="G131" i="4"/>
  <c r="Z131" i="4"/>
  <c r="G116" i="4"/>
  <c r="Z116" i="4"/>
  <c r="G106" i="4"/>
  <c r="S358" i="4"/>
  <c r="P345" i="4"/>
  <c r="G345" i="4"/>
  <c r="P337" i="4"/>
  <c r="G337" i="4"/>
  <c r="G418" i="4"/>
  <c r="Z418" i="4"/>
  <c r="G376" i="4"/>
  <c r="P376" i="4"/>
  <c r="G366" i="4"/>
  <c r="P366" i="4"/>
  <c r="G334" i="4"/>
  <c r="P334" i="4"/>
  <c r="P303" i="4"/>
  <c r="G303" i="4"/>
  <c r="Z169" i="4"/>
  <c r="G169" i="4"/>
  <c r="G344" i="4"/>
  <c r="P344" i="4"/>
  <c r="G301" i="4"/>
  <c r="G269" i="4"/>
  <c r="AU440" i="4"/>
  <c r="AT440" i="4" s="1"/>
  <c r="AS440" i="4" s="1"/>
  <c r="AR440" i="4" s="1"/>
  <c r="AQ440" i="4" s="1"/>
  <c r="AP440" i="4" s="1"/>
  <c r="AO440" i="4" s="1"/>
  <c r="AN440" i="4" s="1"/>
  <c r="AM440" i="4" s="1"/>
  <c r="AL440" i="4" s="1"/>
  <c r="AU439" i="4"/>
  <c r="AT439" i="4" s="1"/>
  <c r="AS439" i="4" s="1"/>
  <c r="AR439" i="4" s="1"/>
  <c r="AQ439" i="4" s="1"/>
  <c r="AP439" i="4" s="1"/>
  <c r="AO439" i="4" s="1"/>
  <c r="AN439" i="4" s="1"/>
  <c r="AM439" i="4" s="1"/>
  <c r="AL439" i="4" s="1"/>
  <c r="AA435" i="1"/>
  <c r="AB435" i="1"/>
  <c r="AH434" i="1"/>
  <c r="AH123" i="4"/>
  <c r="AB123" i="4" s="1"/>
  <c r="AU438" i="4"/>
  <c r="G438" i="4"/>
  <c r="Z438" i="4"/>
  <c r="P438" i="4"/>
  <c r="G433" i="1"/>
  <c r="Z433" i="1"/>
  <c r="P433" i="1"/>
  <c r="S433" i="1" s="1"/>
  <c r="AU433" i="1"/>
  <c r="AZ116" i="4"/>
  <c r="AX116" i="4" s="1"/>
  <c r="AH25" i="4"/>
  <c r="AA25" i="4" s="1"/>
  <c r="AZ130" i="4"/>
  <c r="AX130" i="4" s="1"/>
  <c r="AH318" i="4"/>
  <c r="AB318" i="4" s="1"/>
  <c r="AH96" i="4"/>
  <c r="AH401" i="4"/>
  <c r="AA401" i="4" s="1"/>
  <c r="AD401" i="4" s="1"/>
  <c r="AH95" i="4"/>
  <c r="AH295" i="4"/>
  <c r="AZ26" i="4"/>
  <c r="AX26" i="4" s="1"/>
  <c r="AH162" i="4"/>
  <c r="AB162" i="4" s="1"/>
  <c r="G437" i="4"/>
  <c r="Z437" i="4"/>
  <c r="P437" i="4"/>
  <c r="AU437" i="4"/>
  <c r="G432" i="1"/>
  <c r="Z432" i="1"/>
  <c r="P432" i="1"/>
  <c r="AU432" i="1"/>
  <c r="AZ55" i="4"/>
  <c r="AX55" i="4" s="1"/>
  <c r="AH266" i="4"/>
  <c r="AA266" i="4" s="1"/>
  <c r="AE266" i="4" s="1"/>
  <c r="AZ90" i="4"/>
  <c r="AX90" i="4" s="1"/>
  <c r="AH342" i="4"/>
  <c r="AA342" i="4" s="1"/>
  <c r="AE342" i="4" s="1"/>
  <c r="AH37" i="4"/>
  <c r="AH339" i="4"/>
  <c r="AA339" i="4" s="1"/>
  <c r="AE339" i="4" s="1"/>
  <c r="AZ122" i="4"/>
  <c r="AX122" i="4" s="1"/>
  <c r="AZ88" i="4"/>
  <c r="AX88" i="4" s="1"/>
  <c r="AZ78" i="4"/>
  <c r="AX78" i="4" s="1"/>
  <c r="AH409" i="4"/>
  <c r="AH57" i="4"/>
  <c r="AZ138" i="4"/>
  <c r="AX138" i="4" s="1"/>
  <c r="AZ159" i="4"/>
  <c r="AX159" i="4" s="1"/>
  <c r="AH274" i="4"/>
  <c r="AZ30" i="4"/>
  <c r="AX30" i="4" s="1"/>
  <c r="AH99" i="4"/>
  <c r="AZ10" i="4"/>
  <c r="AX10" i="4" s="1"/>
  <c r="AH394" i="4"/>
  <c r="AA394" i="4" s="1"/>
  <c r="AD394" i="4" s="1"/>
  <c r="AZ57" i="4"/>
  <c r="AX57" i="4" s="1"/>
  <c r="AZ126" i="4"/>
  <c r="AX126" i="4" s="1"/>
  <c r="AH354" i="4"/>
  <c r="AZ179" i="4"/>
  <c r="AX179" i="4" s="1"/>
  <c r="AZ35" i="4"/>
  <c r="AX35" i="4" s="1"/>
  <c r="AH292" i="4"/>
  <c r="AH349" i="4"/>
  <c r="AH156" i="4"/>
  <c r="AH379" i="4"/>
  <c r="AZ154" i="4"/>
  <c r="AX154" i="4" s="1"/>
  <c r="AZ81" i="4"/>
  <c r="AX81" i="4" s="1"/>
  <c r="AZ54" i="4"/>
  <c r="AX54" i="4" s="1"/>
  <c r="AH328" i="4"/>
  <c r="AZ7" i="4"/>
  <c r="AX7" i="4" s="1"/>
  <c r="AH200" i="4"/>
  <c r="AZ70" i="4"/>
  <c r="AX70" i="4" s="1"/>
  <c r="AH82" i="4"/>
  <c r="AH312" i="4"/>
  <c r="AZ89" i="4"/>
  <c r="AX89" i="4" s="1"/>
  <c r="AH35" i="4"/>
  <c r="AA35" i="4" s="1"/>
  <c r="AH350" i="4"/>
  <c r="AH268" i="4"/>
  <c r="AZ114" i="4"/>
  <c r="AX114" i="4" s="1"/>
  <c r="AH376" i="4"/>
  <c r="AH187" i="4"/>
  <c r="AH383" i="4"/>
  <c r="AH378" i="4"/>
  <c r="AA378" i="4" s="1"/>
  <c r="AE378" i="4" s="1"/>
  <c r="AH340" i="4"/>
  <c r="AH369" i="4"/>
  <c r="AA369" i="4" s="1"/>
  <c r="AH280" i="4"/>
  <c r="AH403" i="4"/>
  <c r="AZ85" i="4"/>
  <c r="AX85" i="4" s="1"/>
  <c r="AZ145" i="4"/>
  <c r="AX145" i="4" s="1"/>
  <c r="AH221" i="4"/>
  <c r="AH408" i="4"/>
  <c r="AZ136" i="4"/>
  <c r="AX136" i="4" s="1"/>
  <c r="AH164" i="4"/>
  <c r="AA164" i="4" s="1"/>
  <c r="AE164" i="4" s="1"/>
  <c r="AZ152" i="4"/>
  <c r="AX152" i="4" s="1"/>
  <c r="AH372" i="4"/>
  <c r="AH373" i="4"/>
  <c r="AA373" i="4" s="1"/>
  <c r="AH167" i="4"/>
  <c r="AH124" i="4"/>
  <c r="AA124" i="4" s="1"/>
  <c r="AE124" i="4" s="1"/>
  <c r="AH300" i="4"/>
  <c r="AZ58" i="4"/>
  <c r="AX58" i="4" s="1"/>
  <c r="AZ139" i="4"/>
  <c r="AX139" i="4" s="1"/>
  <c r="AH260" i="4"/>
  <c r="AZ165" i="4"/>
  <c r="AX165" i="4" s="1"/>
  <c r="AH377" i="4"/>
  <c r="AA377" i="4" s="1"/>
  <c r="AH388" i="4"/>
  <c r="AH393" i="4"/>
  <c r="AH364" i="4"/>
  <c r="AH363" i="4"/>
  <c r="AH65" i="4"/>
  <c r="AH146" i="4"/>
  <c r="AH386" i="4"/>
  <c r="AH279" i="4"/>
  <c r="AH272" i="4"/>
  <c r="AZ181" i="4"/>
  <c r="AX181" i="4" s="1"/>
  <c r="AZ68" i="4"/>
  <c r="AX68" i="4" s="1"/>
  <c r="AZ98" i="4"/>
  <c r="AX98" i="4" s="1"/>
  <c r="AZ9" i="4"/>
  <c r="AX9" i="4" s="1"/>
  <c r="AZ36" i="4"/>
  <c r="AX36" i="4" s="1"/>
  <c r="AH111" i="4"/>
  <c r="AH127" i="4"/>
  <c r="AZ86" i="4"/>
  <c r="AX86" i="4" s="1"/>
  <c r="AZ143" i="4"/>
  <c r="AX143" i="4" s="1"/>
  <c r="AZ50" i="4"/>
  <c r="AX50" i="4" s="1"/>
  <c r="AH121" i="4"/>
  <c r="AZ170" i="4"/>
  <c r="AX170" i="4" s="1"/>
  <c r="AZ91" i="4"/>
  <c r="AX91" i="4" s="1"/>
  <c r="AH199" i="4"/>
  <c r="AZ15" i="4"/>
  <c r="AX15" i="4" s="1"/>
  <c r="AZ163" i="4"/>
  <c r="AX163" i="4" s="1"/>
  <c r="AH92" i="4"/>
  <c r="AH130" i="4"/>
  <c r="AZ102" i="4"/>
  <c r="AX102" i="4" s="1"/>
  <c r="AH228" i="4"/>
  <c r="AA295" i="4"/>
  <c r="AB295" i="4"/>
  <c r="AH220" i="4"/>
  <c r="AA220" i="4" s="1"/>
  <c r="AZ25" i="4"/>
  <c r="AX25" i="4" s="1"/>
  <c r="AZ100" i="4"/>
  <c r="AX100" i="4" s="1"/>
  <c r="AZ74" i="4"/>
  <c r="AX74" i="4" s="1"/>
  <c r="AH184" i="4"/>
  <c r="AH297" i="4"/>
  <c r="AZ178" i="4"/>
  <c r="AX178" i="4" s="1"/>
  <c r="AH309" i="4"/>
  <c r="AH310" i="4"/>
  <c r="AH273" i="4"/>
  <c r="AH198" i="4"/>
  <c r="AB198" i="4" s="1"/>
  <c r="AH227" i="4"/>
  <c r="AH389" i="4"/>
  <c r="AH140" i="4"/>
  <c r="AH160" i="4"/>
  <c r="AZ119" i="4"/>
  <c r="AX119" i="4" s="1"/>
  <c r="AH103" i="4"/>
  <c r="AA103" i="4" s="1"/>
  <c r="AZ177" i="4"/>
  <c r="AX177" i="4" s="1"/>
  <c r="AH33" i="4"/>
  <c r="AZ39" i="4"/>
  <c r="AX39" i="4" s="1"/>
  <c r="AH117" i="4"/>
  <c r="AH326" i="4"/>
  <c r="AZ18" i="4"/>
  <c r="AX18" i="4" s="1"/>
  <c r="AZ23" i="4"/>
  <c r="AX23" i="4" s="1"/>
  <c r="AZ150" i="4"/>
  <c r="AX150" i="4" s="1"/>
  <c r="AZ82" i="4"/>
  <c r="AX82" i="4" s="1"/>
  <c r="AH186" i="4"/>
  <c r="AZ173" i="4"/>
  <c r="AX173" i="4" s="1"/>
  <c r="AH245" i="4"/>
  <c r="AA245" i="4" s="1"/>
  <c r="AH241" i="4"/>
  <c r="AH223" i="4"/>
  <c r="AH81" i="4"/>
  <c r="AH107" i="4"/>
  <c r="AB107" i="4" s="1"/>
  <c r="AZ123" i="4"/>
  <c r="AX123" i="4" s="1"/>
  <c r="AZ92" i="4"/>
  <c r="AX92" i="4" s="1"/>
  <c r="AH387" i="4"/>
  <c r="AZ124" i="4"/>
  <c r="AX124" i="4" s="1"/>
  <c r="AZ142" i="4"/>
  <c r="AX142" i="4" s="1"/>
  <c r="AH204" i="4"/>
  <c r="AZ14" i="4"/>
  <c r="AX14" i="4" s="1"/>
  <c r="AH197" i="4"/>
  <c r="AH347" i="4"/>
  <c r="AH49" i="4"/>
  <c r="AZ43" i="4"/>
  <c r="AX43" i="4" s="1"/>
  <c r="AH26" i="4"/>
  <c r="AH55" i="4"/>
  <c r="AH185" i="4"/>
  <c r="AZ144" i="4"/>
  <c r="AX144" i="4" s="1"/>
  <c r="AH233" i="4"/>
  <c r="AH332" i="4"/>
  <c r="AH244" i="4"/>
  <c r="AA244" i="4" s="1"/>
  <c r="AH154" i="4"/>
  <c r="AZ131" i="4"/>
  <c r="AX131" i="4" s="1"/>
  <c r="AH134" i="4"/>
  <c r="AZ61" i="4"/>
  <c r="AX61" i="4" s="1"/>
  <c r="AZ172" i="4"/>
  <c r="AX172" i="4" s="1"/>
  <c r="AZ106" i="4"/>
  <c r="AX106" i="4" s="1"/>
  <c r="AH170" i="4"/>
  <c r="AH276" i="4"/>
  <c r="AZ169" i="4"/>
  <c r="AX169" i="4" s="1"/>
  <c r="AH331" i="4"/>
  <c r="AH247" i="4"/>
  <c r="AA247" i="4" s="1"/>
  <c r="AZ67" i="4"/>
  <c r="AX67" i="4" s="1"/>
  <c r="AH303" i="4"/>
  <c r="AZ120" i="4"/>
  <c r="AX120" i="4" s="1"/>
  <c r="AH207" i="4"/>
  <c r="AH206" i="4"/>
  <c r="AH414" i="4"/>
  <c r="AA414" i="4" s="1"/>
  <c r="AE414" i="4" s="1"/>
  <c r="AH278" i="4"/>
  <c r="AZ40" i="4"/>
  <c r="AX40" i="4" s="1"/>
  <c r="AZ171" i="4"/>
  <c r="AX171" i="4" s="1"/>
  <c r="AH23" i="4"/>
  <c r="AH353" i="4"/>
  <c r="AZ64" i="4"/>
  <c r="AX64" i="4" s="1"/>
  <c r="AH163" i="4"/>
  <c r="AZ75" i="4"/>
  <c r="AX75" i="4" s="1"/>
  <c r="AZ34" i="4"/>
  <c r="AX34" i="4" s="1"/>
  <c r="AH298" i="4"/>
  <c r="AB298" i="4" s="1"/>
  <c r="AH356" i="4"/>
  <c r="AH31" i="4"/>
  <c r="AZ95" i="4"/>
  <c r="AX95" i="4" s="1"/>
  <c r="AZ132" i="4"/>
  <c r="AX132" i="4" s="1"/>
  <c r="AH311" i="4"/>
  <c r="AH133" i="4"/>
  <c r="AH79" i="4"/>
  <c r="AZ31" i="4"/>
  <c r="AX31" i="4" s="1"/>
  <c r="AZ45" i="4"/>
  <c r="AX45" i="4" s="1"/>
  <c r="AZ158" i="4"/>
  <c r="AX158" i="4" s="1"/>
  <c r="AH237" i="4"/>
  <c r="AH301" i="4"/>
  <c r="AH263" i="4"/>
  <c r="AZ87" i="4"/>
  <c r="AX87" i="4" s="1"/>
  <c r="AH341" i="4"/>
  <c r="AH34" i="4"/>
  <c r="AH360" i="4"/>
  <c r="AA360" i="4" s="1"/>
  <c r="AE360" i="4" s="1"/>
  <c r="AH294" i="4"/>
  <c r="AA294" i="4" s="1"/>
  <c r="AE294" i="4" s="1"/>
  <c r="AH129" i="4"/>
  <c r="AH275" i="4"/>
  <c r="AZ37" i="4"/>
  <c r="AX37" i="4" s="1"/>
  <c r="AH168" i="4"/>
  <c r="AA168" i="4" s="1"/>
  <c r="AD168" i="4" s="1"/>
  <c r="AH93" i="4"/>
  <c r="AH287" i="4"/>
  <c r="AH181" i="4"/>
  <c r="AH257" i="4"/>
  <c r="AZ49" i="4"/>
  <c r="AX49" i="4" s="1"/>
  <c r="AH189" i="4"/>
  <c r="AH338" i="4"/>
  <c r="AH66" i="4"/>
  <c r="AH224" i="4"/>
  <c r="AH209" i="4"/>
  <c r="AZ115" i="4"/>
  <c r="AX115" i="4" s="1"/>
  <c r="AH150" i="4"/>
  <c r="AH136" i="4"/>
  <c r="AH261" i="4"/>
  <c r="AH60" i="4"/>
  <c r="AH282" i="4"/>
  <c r="AZ128" i="4"/>
  <c r="AX128" i="4" s="1"/>
  <c r="AH324" i="4"/>
  <c r="AZ8" i="4"/>
  <c r="AX8" i="4" s="1"/>
  <c r="AZ96" i="4"/>
  <c r="AX96" i="4" s="1"/>
  <c r="AH193" i="4"/>
  <c r="AA193" i="4" s="1"/>
  <c r="AH322" i="4"/>
  <c r="AZ4" i="4"/>
  <c r="AX4" i="4" s="1"/>
  <c r="AZ129" i="4"/>
  <c r="AX129" i="4" s="1"/>
  <c r="AZ113" i="4"/>
  <c r="AX113" i="4" s="1"/>
  <c r="AH58" i="4"/>
  <c r="AH319" i="4"/>
  <c r="AZ127" i="4"/>
  <c r="AX127" i="4" s="1"/>
  <c r="AZ72" i="4"/>
  <c r="AX72" i="4" s="1"/>
  <c r="AH351" i="4"/>
  <c r="AZ118" i="4"/>
  <c r="AX118" i="4" s="1"/>
  <c r="AZ77" i="4"/>
  <c r="AX77" i="4" s="1"/>
  <c r="AH225" i="4"/>
  <c r="AZ99" i="4"/>
  <c r="AX99" i="4" s="1"/>
  <c r="AZ164" i="4"/>
  <c r="AX164" i="4" s="1"/>
  <c r="AH53" i="4"/>
  <c r="AZ5" i="4"/>
  <c r="AX5" i="4" s="1"/>
  <c r="AH176" i="4"/>
  <c r="AH330" i="4"/>
  <c r="AH158" i="4"/>
  <c r="AH314" i="4"/>
  <c r="AZ47" i="4"/>
  <c r="AX47" i="4" s="1"/>
  <c r="AH143" i="4"/>
  <c r="AH210" i="4"/>
  <c r="AH50" i="4"/>
  <c r="AZ24" i="4"/>
  <c r="AX24" i="4" s="1"/>
  <c r="AZ135" i="4"/>
  <c r="AX135" i="4" s="1"/>
  <c r="AH334" i="4"/>
  <c r="AZ42" i="4"/>
  <c r="AX42" i="4" s="1"/>
  <c r="AH362" i="4"/>
  <c r="AH269" i="4"/>
  <c r="AH97" i="4"/>
  <c r="AZ109" i="4"/>
  <c r="AX109" i="4" s="1"/>
  <c r="AH44" i="4"/>
  <c r="AZ51" i="4"/>
  <c r="AX51" i="4" s="1"/>
  <c r="AZ73" i="4"/>
  <c r="AX73" i="4" s="1"/>
  <c r="AH402" i="4"/>
  <c r="AH63" i="4"/>
  <c r="AH240" i="4"/>
  <c r="AH286" i="4"/>
  <c r="AH213" i="4"/>
  <c r="AZ62" i="4"/>
  <c r="AX62" i="4" s="1"/>
  <c r="AH337" i="4"/>
  <c r="AA337" i="4" s="1"/>
  <c r="AH171" i="4"/>
  <c r="AH336" i="4"/>
  <c r="AH32" i="4"/>
  <c r="AU434" i="4"/>
  <c r="AT434" i="4" s="1"/>
  <c r="AS434" i="4" s="1"/>
  <c r="AR434" i="4" s="1"/>
  <c r="AQ434" i="4" s="1"/>
  <c r="AP434" i="4" s="1"/>
  <c r="AO434" i="4" s="1"/>
  <c r="AN434" i="4" s="1"/>
  <c r="AM434" i="4" s="1"/>
  <c r="AL434" i="4" s="1"/>
  <c r="G434" i="4"/>
  <c r="K434" i="4" s="1"/>
  <c r="P434" i="4"/>
  <c r="Z434" i="4"/>
  <c r="G435" i="4"/>
  <c r="Z435" i="4"/>
  <c r="P435" i="4"/>
  <c r="AU435" i="4"/>
  <c r="G433" i="4"/>
  <c r="Z433" i="4"/>
  <c r="P433" i="4"/>
  <c r="AU433" i="4"/>
  <c r="AF418" i="1"/>
  <c r="U418" i="1"/>
  <c r="AF417" i="1"/>
  <c r="U417" i="1"/>
  <c r="G174" i="1"/>
  <c r="I174" i="1" s="1"/>
  <c r="P174" i="1"/>
  <c r="P217" i="1"/>
  <c r="S217" i="1" s="1"/>
  <c r="P322" i="1"/>
  <c r="S322" i="1" s="1"/>
  <c r="U322" i="1" s="1"/>
  <c r="F161" i="1"/>
  <c r="G404" i="1"/>
  <c r="K404" i="1" s="1"/>
  <c r="P404" i="1"/>
  <c r="G397" i="1"/>
  <c r="K397" i="1" s="1"/>
  <c r="P397" i="1"/>
  <c r="S397" i="1" s="1"/>
  <c r="U397" i="1" s="1"/>
  <c r="F286" i="1"/>
  <c r="E367" i="2"/>
  <c r="F146" i="1"/>
  <c r="E336" i="2"/>
  <c r="F334" i="1"/>
  <c r="E160" i="2"/>
  <c r="E18" i="2"/>
  <c r="F162" i="1"/>
  <c r="G371" i="1"/>
  <c r="K371" i="1" s="1"/>
  <c r="P371" i="1"/>
  <c r="F145" i="1"/>
  <c r="E335" i="2"/>
  <c r="G222" i="1"/>
  <c r="I222" i="1" s="1"/>
  <c r="P222" i="1"/>
  <c r="G215" i="1"/>
  <c r="I215" i="1" s="1"/>
  <c r="P215" i="1"/>
  <c r="G169" i="1"/>
  <c r="I169" i="1" s="1"/>
  <c r="P169" i="1"/>
  <c r="E378" i="2"/>
  <c r="F383" i="1"/>
  <c r="E368" i="2"/>
  <c r="F287" i="1"/>
  <c r="F164" i="1"/>
  <c r="E20" i="2"/>
  <c r="F341" i="1"/>
  <c r="E167" i="2"/>
  <c r="P317" i="1"/>
  <c r="S317" i="1" s="1"/>
  <c r="U317" i="1" s="1"/>
  <c r="AS411" i="1"/>
  <c r="AR411" i="1" s="1"/>
  <c r="AQ411" i="1" s="1"/>
  <c r="AP411" i="1" s="1"/>
  <c r="AO411" i="1" s="1"/>
  <c r="AN411" i="1" s="1"/>
  <c r="AM411" i="1" s="1"/>
  <c r="AL411" i="1" s="1"/>
  <c r="S424" i="1"/>
  <c r="P318" i="1"/>
  <c r="S318" i="1" s="1"/>
  <c r="U318" i="1" s="1"/>
  <c r="P314" i="1"/>
  <c r="S314" i="1" s="1"/>
  <c r="U314" i="1" s="1"/>
  <c r="S302" i="1"/>
  <c r="U302" i="1" s="1"/>
  <c r="P210" i="1"/>
  <c r="S210" i="1" s="1"/>
  <c r="U210" i="1" s="1"/>
  <c r="I214" i="1"/>
  <c r="S214" i="1"/>
  <c r="U214" i="1" s="1"/>
  <c r="K403" i="1"/>
  <c r="S403" i="1"/>
  <c r="U403" i="1" s="1"/>
  <c r="G377" i="1"/>
  <c r="K377" i="1" s="1"/>
  <c r="P377" i="1"/>
  <c r="S377" i="1" s="1"/>
  <c r="U377" i="1" s="1"/>
  <c r="F262" i="1"/>
  <c r="E353" i="2"/>
  <c r="F344" i="1"/>
  <c r="E170" i="2"/>
  <c r="F336" i="1"/>
  <c r="E162" i="2"/>
  <c r="F260" i="1"/>
  <c r="E107" i="2"/>
  <c r="F238" i="1"/>
  <c r="E92" i="2"/>
  <c r="G163" i="1"/>
  <c r="I163" i="1" s="1"/>
  <c r="P163" i="1"/>
  <c r="S163" i="1" s="1"/>
  <c r="U163" i="1" s="1"/>
  <c r="F379" i="1"/>
  <c r="E376" i="2"/>
  <c r="G244" i="1"/>
  <c r="I244" i="1" s="1"/>
  <c r="P244" i="1"/>
  <c r="S244" i="1" s="1"/>
  <c r="U244" i="1" s="1"/>
  <c r="G228" i="1"/>
  <c r="I228" i="1" s="1"/>
  <c r="P228" i="1"/>
  <c r="S228" i="1" s="1"/>
  <c r="U228" i="1" s="1"/>
  <c r="S150" i="1"/>
  <c r="U150" i="1" s="1"/>
  <c r="P407" i="1"/>
  <c r="S407" i="1" s="1"/>
  <c r="U407" i="1" s="1"/>
  <c r="G407" i="1"/>
  <c r="K407" i="1" s="1"/>
  <c r="P352" i="1"/>
  <c r="S352" i="1" s="1"/>
  <c r="U352" i="1" s="1"/>
  <c r="G352" i="1"/>
  <c r="K352" i="1" s="1"/>
  <c r="G277" i="1"/>
  <c r="K277" i="1" s="1"/>
  <c r="P277" i="1"/>
  <c r="F345" i="1"/>
  <c r="E171" i="2"/>
  <c r="F337" i="1"/>
  <c r="E163" i="2"/>
  <c r="R261" i="1"/>
  <c r="P261" i="1"/>
  <c r="S261" i="1" s="1"/>
  <c r="F170" i="1"/>
  <c r="E26" i="2"/>
  <c r="AC415" i="1"/>
  <c r="AC413" i="1"/>
  <c r="P357" i="1"/>
  <c r="S357" i="1" s="1"/>
  <c r="U357" i="1" s="1"/>
  <c r="AC409" i="1"/>
  <c r="S245" i="1"/>
  <c r="U245" i="1" s="1"/>
  <c r="G181" i="1"/>
  <c r="I181" i="1" s="1"/>
  <c r="G224" i="1"/>
  <c r="I224" i="1" s="1"/>
  <c r="S227" i="1"/>
  <c r="U227" i="1" s="1"/>
  <c r="I227" i="1"/>
  <c r="G401" i="1"/>
  <c r="K401" i="1" s="1"/>
  <c r="P401" i="1"/>
  <c r="S401" i="1" s="1"/>
  <c r="U401" i="1" s="1"/>
  <c r="G279" i="1"/>
  <c r="K279" i="1" s="1"/>
  <c r="P279" i="1"/>
  <c r="S279" i="1" s="1"/>
  <c r="U279" i="1" s="1"/>
  <c r="E189" i="2"/>
  <c r="F363" i="1"/>
  <c r="F346" i="1"/>
  <c r="E172" i="2"/>
  <c r="E164" i="2"/>
  <c r="F338" i="1"/>
  <c r="E27" i="2"/>
  <c r="F171" i="1"/>
  <c r="G269" i="1"/>
  <c r="K269" i="1" s="1"/>
  <c r="P269" i="1"/>
  <c r="S269" i="1" s="1"/>
  <c r="U269" i="1" s="1"/>
  <c r="AC421" i="1"/>
  <c r="S419" i="1"/>
  <c r="S413" i="1"/>
  <c r="AF413" i="1" s="1"/>
  <c r="AR413" i="1"/>
  <c r="AQ413" i="1" s="1"/>
  <c r="AP413" i="1" s="1"/>
  <c r="AO413" i="1" s="1"/>
  <c r="AN413" i="1" s="1"/>
  <c r="AM413" i="1" s="1"/>
  <c r="AL413" i="1" s="1"/>
  <c r="S147" i="1"/>
  <c r="U147" i="1" s="1"/>
  <c r="AC417" i="1"/>
  <c r="P258" i="1"/>
  <c r="S258" i="1" s="1"/>
  <c r="U258" i="1" s="1"/>
  <c r="S275" i="1"/>
  <c r="U275" i="1" s="1"/>
  <c r="G156" i="1"/>
  <c r="P156" i="1"/>
  <c r="S156" i="1" s="1"/>
  <c r="U156" i="1" s="1"/>
  <c r="P400" i="1"/>
  <c r="G400" i="1"/>
  <c r="K400" i="1" s="1"/>
  <c r="P386" i="1"/>
  <c r="S386" i="1" s="1"/>
  <c r="U386" i="1" s="1"/>
  <c r="G386" i="1"/>
  <c r="K386" i="1" s="1"/>
  <c r="F284" i="1"/>
  <c r="F282" i="1"/>
  <c r="G282" i="1" s="1"/>
  <c r="K282" i="1" s="1"/>
  <c r="E364" i="2"/>
  <c r="F347" i="1"/>
  <c r="E173" i="2"/>
  <c r="F339" i="1"/>
  <c r="P339" i="1" s="1"/>
  <c r="S339" i="1" s="1"/>
  <c r="U339" i="1" s="1"/>
  <c r="E165" i="2"/>
  <c r="G254" i="1"/>
  <c r="K254" i="1" s="1"/>
  <c r="S257" i="1"/>
  <c r="U257" i="1" s="1"/>
  <c r="S385" i="1"/>
  <c r="U385" i="1" s="1"/>
  <c r="G203" i="1"/>
  <c r="I203" i="1" s="1"/>
  <c r="P203" i="1"/>
  <c r="S203" i="1" s="1"/>
  <c r="U203" i="1" s="1"/>
  <c r="F340" i="1"/>
  <c r="E166" i="2"/>
  <c r="E136" i="2"/>
  <c r="F309" i="1"/>
  <c r="F155" i="1"/>
  <c r="E12" i="2"/>
  <c r="G429" i="1"/>
  <c r="K429" i="1" s="1"/>
  <c r="Z429" i="1"/>
  <c r="S389" i="1"/>
  <c r="U389" i="1" s="1"/>
  <c r="S167" i="1"/>
  <c r="U167" i="1" s="1"/>
  <c r="S240" i="1"/>
  <c r="U240" i="1" s="1"/>
  <c r="P395" i="1"/>
  <c r="F359" i="1"/>
  <c r="E328" i="2"/>
  <c r="E122" i="2"/>
  <c r="S273" i="1"/>
  <c r="U273" i="1" s="1"/>
  <c r="S158" i="1"/>
  <c r="U158" i="1" s="1"/>
  <c r="F398" i="1"/>
  <c r="F358" i="1"/>
  <c r="F332" i="1"/>
  <c r="S367" i="1"/>
  <c r="U367" i="1" s="1"/>
  <c r="AJ411" i="1"/>
  <c r="AK411" i="1"/>
  <c r="AI411" i="1"/>
  <c r="AI417" i="1"/>
  <c r="AK417" i="1"/>
  <c r="AJ417" i="1"/>
  <c r="AK414" i="1"/>
  <c r="AJ414" i="1"/>
  <c r="AI414" i="1"/>
  <c r="AJ410" i="1"/>
  <c r="AI410" i="1"/>
  <c r="AK410" i="1"/>
  <c r="I82" i="1"/>
  <c r="S82" i="1"/>
  <c r="U82" i="1" s="1"/>
  <c r="F143" i="1"/>
  <c r="E333" i="2"/>
  <c r="S415" i="1"/>
  <c r="AC422" i="1"/>
  <c r="S422" i="1"/>
  <c r="AC424" i="1"/>
  <c r="AT423" i="1"/>
  <c r="AS423" i="1"/>
  <c r="AR423" i="1" s="1"/>
  <c r="AQ423" i="1" s="1"/>
  <c r="AP423" i="1" s="1"/>
  <c r="AO423" i="1" s="1"/>
  <c r="AN423" i="1" s="1"/>
  <c r="AM423" i="1" s="1"/>
  <c r="AL423" i="1" s="1"/>
  <c r="AC423" i="1"/>
  <c r="K423" i="1"/>
  <c r="AF424" i="1"/>
  <c r="U424" i="1"/>
  <c r="AT422" i="1"/>
  <c r="AS422" i="1" s="1"/>
  <c r="AR422" i="1" s="1"/>
  <c r="AQ422" i="1" s="1"/>
  <c r="AP422" i="1" s="1"/>
  <c r="AO422" i="1" s="1"/>
  <c r="AN422" i="1" s="1"/>
  <c r="AM422" i="1" s="1"/>
  <c r="AL422" i="1" s="1"/>
  <c r="I156" i="1"/>
  <c r="AC420" i="1"/>
  <c r="S420" i="1"/>
  <c r="U410" i="1"/>
  <c r="AQ424" i="1"/>
  <c r="AP424" i="1" s="1"/>
  <c r="AO424" i="1" s="1"/>
  <c r="AN424" i="1" s="1"/>
  <c r="AM424" i="1" s="1"/>
  <c r="AL424" i="1" s="1"/>
  <c r="AR420" i="1"/>
  <c r="AQ420" i="1" s="1"/>
  <c r="AP420" i="1" s="1"/>
  <c r="AO420" i="1" s="1"/>
  <c r="AN420" i="1" s="1"/>
  <c r="AM420" i="1" s="1"/>
  <c r="AL420" i="1" s="1"/>
  <c r="P282" i="1"/>
  <c r="S282" i="1" s="1"/>
  <c r="U282" i="1" s="1"/>
  <c r="AR409" i="1"/>
  <c r="AU429" i="1"/>
  <c r="AT429" i="1" s="1"/>
  <c r="AS429" i="1" s="1"/>
  <c r="G431" i="1"/>
  <c r="Z431" i="1"/>
  <c r="S73" i="1"/>
  <c r="U73" i="1" s="1"/>
  <c r="G380" i="1"/>
  <c r="K380" i="1" s="1"/>
  <c r="P380" i="1"/>
  <c r="S254" i="1"/>
  <c r="U254" i="1" s="1"/>
  <c r="AF421" i="1"/>
  <c r="AQ421" i="1"/>
  <c r="AP421" i="1" s="1"/>
  <c r="AO421" i="1" s="1"/>
  <c r="AN421" i="1" s="1"/>
  <c r="AM421" i="1" s="1"/>
  <c r="AL421" i="1" s="1"/>
  <c r="AC410" i="1"/>
  <c r="AS412" i="1"/>
  <c r="G313" i="1"/>
  <c r="K313" i="1" s="1"/>
  <c r="U413" i="1"/>
  <c r="AF423" i="1"/>
  <c r="G328" i="1"/>
  <c r="K328" i="1" s="1"/>
  <c r="P328" i="1"/>
  <c r="K330" i="1"/>
  <c r="S330" i="1"/>
  <c r="U330" i="1" s="1"/>
  <c r="I185" i="1"/>
  <c r="S185" i="1"/>
  <c r="U185" i="1" s="1"/>
  <c r="S75" i="1"/>
  <c r="U75" i="1" s="1"/>
  <c r="S361" i="1"/>
  <c r="U361" i="1" s="1"/>
  <c r="S412" i="1"/>
  <c r="AS419" i="1"/>
  <c r="AR419" i="1" s="1"/>
  <c r="AQ419" i="1" s="1"/>
  <c r="AP419" i="1" s="1"/>
  <c r="AO419" i="1" s="1"/>
  <c r="AN419" i="1" s="1"/>
  <c r="AM419" i="1" s="1"/>
  <c r="AL419" i="1" s="1"/>
  <c r="AJ419" i="1" s="1"/>
  <c r="AR416" i="1"/>
  <c r="AQ416" i="1" s="1"/>
  <c r="AP416" i="1" s="1"/>
  <c r="AO416" i="1" s="1"/>
  <c r="AN416" i="1" s="1"/>
  <c r="AM416" i="1" s="1"/>
  <c r="AL416" i="1" s="1"/>
  <c r="S409" i="1"/>
  <c r="U416" i="1"/>
  <c r="U414" i="1"/>
  <c r="AQ409" i="1"/>
  <c r="AP409" i="1" s="1"/>
  <c r="AO409" i="1" s="1"/>
  <c r="AN409" i="1" s="1"/>
  <c r="AM409" i="1" s="1"/>
  <c r="AL409" i="1" s="1"/>
  <c r="AS415" i="1"/>
  <c r="AR412" i="1"/>
  <c r="AQ412" i="1" s="1"/>
  <c r="AP412" i="1" s="1"/>
  <c r="AO412" i="1" s="1"/>
  <c r="AN412" i="1" s="1"/>
  <c r="AM412" i="1" s="1"/>
  <c r="AL412" i="1" s="1"/>
  <c r="U197" i="1"/>
  <c r="P431" i="1"/>
  <c r="F382" i="1"/>
  <c r="E377" i="2"/>
  <c r="E354" i="2"/>
  <c r="F263" i="1"/>
  <c r="F144" i="1"/>
  <c r="E334" i="2"/>
  <c r="F256" i="1"/>
  <c r="E106" i="2"/>
  <c r="G366" i="1"/>
  <c r="K366" i="1" s="1"/>
  <c r="G34" i="1"/>
  <c r="I34" i="1" s="1"/>
  <c r="P34" i="1"/>
  <c r="S395" i="1"/>
  <c r="U395" i="1" s="1"/>
  <c r="K395" i="1"/>
  <c r="F349" i="1"/>
  <c r="E175" i="2"/>
  <c r="E279" i="2"/>
  <c r="F88" i="1"/>
  <c r="F87" i="1"/>
  <c r="E278" i="2"/>
  <c r="G65" i="1"/>
  <c r="I65" i="1" s="1"/>
  <c r="P65" i="1"/>
  <c r="S65" i="1" s="1"/>
  <c r="U65" i="1" s="1"/>
  <c r="E242" i="2"/>
  <c r="F51" i="1"/>
  <c r="F350" i="1"/>
  <c r="E176" i="2"/>
  <c r="U399" i="1"/>
  <c r="U62" i="1"/>
  <c r="E296" i="2"/>
  <c r="F105" i="1"/>
  <c r="E288" i="2"/>
  <c r="F97" i="1"/>
  <c r="U153" i="1"/>
  <c r="E331" i="2"/>
  <c r="F141" i="1"/>
  <c r="U236" i="1"/>
  <c r="U108" i="1"/>
  <c r="U36" i="1"/>
  <c r="G339" i="1"/>
  <c r="K339" i="1" s="1"/>
  <c r="F142" i="1"/>
  <c r="E332" i="2"/>
  <c r="Y123" i="1"/>
  <c r="E355" i="2"/>
  <c r="F265" i="1"/>
  <c r="E307" i="2"/>
  <c r="F115" i="1"/>
  <c r="E306" i="2"/>
  <c r="E297" i="2"/>
  <c r="F106" i="1"/>
  <c r="E289" i="2"/>
  <c r="F98" i="1"/>
  <c r="F119" i="1"/>
  <c r="E310" i="2"/>
  <c r="P408" i="1"/>
  <c r="S408" i="1" s="1"/>
  <c r="U408" i="1" s="1"/>
  <c r="E370" i="2"/>
  <c r="F298" i="1"/>
  <c r="F123" i="1"/>
  <c r="E314" i="2"/>
  <c r="E291" i="2"/>
  <c r="F100" i="1"/>
  <c r="E29" i="2"/>
  <c r="F173" i="1"/>
  <c r="F134" i="1"/>
  <c r="F103" i="1"/>
  <c r="E320" i="2"/>
  <c r="F127" i="1"/>
  <c r="E318" i="2"/>
  <c r="E292" i="2"/>
  <c r="F101" i="1"/>
  <c r="E262" i="2"/>
  <c r="F71" i="1"/>
  <c r="F133" i="1"/>
  <c r="E323" i="2"/>
  <c r="F131" i="1"/>
  <c r="E322" i="2"/>
  <c r="E301" i="2"/>
  <c r="F110" i="1"/>
  <c r="E156" i="2"/>
  <c r="F329" i="1"/>
  <c r="F135" i="1"/>
  <c r="E326" i="2"/>
  <c r="E303" i="2"/>
  <c r="F112" i="1"/>
  <c r="E158" i="2"/>
  <c r="P255" i="1"/>
  <c r="S255" i="1" s="1"/>
  <c r="U255" i="1" s="1"/>
  <c r="P208" i="1"/>
  <c r="S208" i="1" s="1"/>
  <c r="U208" i="1" s="1"/>
  <c r="Y28" i="1"/>
  <c r="P212" i="1"/>
  <c r="S212" i="1" s="1"/>
  <c r="U212" i="1" s="1"/>
  <c r="F140" i="1"/>
  <c r="E330" i="2"/>
  <c r="E295" i="2"/>
  <c r="F104" i="1"/>
  <c r="E105" i="2"/>
  <c r="F252" i="1"/>
  <c r="P429" i="1"/>
  <c r="S429" i="1" s="1"/>
  <c r="AF429" i="1" s="1"/>
  <c r="G430" i="1"/>
  <c r="Z430" i="1"/>
  <c r="P430" i="1"/>
  <c r="AU431" i="1"/>
  <c r="U428" i="1"/>
  <c r="G428" i="1"/>
  <c r="Z428" i="1"/>
  <c r="P428" i="1"/>
  <c r="S428" i="1" s="1"/>
  <c r="AU430" i="1"/>
  <c r="AE25" i="4"/>
  <c r="AD339" i="4"/>
  <c r="G426" i="1"/>
  <c r="Z426" i="1"/>
  <c r="P426" i="1"/>
  <c r="AU426" i="1"/>
  <c r="K425" i="1"/>
  <c r="AC425" i="1"/>
  <c r="K427" i="1"/>
  <c r="AU425" i="1"/>
  <c r="P425" i="1"/>
  <c r="S425" i="1" s="1"/>
  <c r="AU427" i="1"/>
  <c r="AU428" i="1"/>
  <c r="P427" i="1"/>
  <c r="S427" i="1" s="1"/>
  <c r="Z425" i="1"/>
  <c r="Z427" i="1"/>
  <c r="G431" i="4"/>
  <c r="Z431" i="4"/>
  <c r="P431" i="4"/>
  <c r="S431" i="4" s="1"/>
  <c r="AU431" i="4"/>
  <c r="P436" i="4"/>
  <c r="AU436" i="4"/>
  <c r="G436" i="4"/>
  <c r="Z436" i="4"/>
  <c r="K430" i="4"/>
  <c r="K432" i="4"/>
  <c r="AU430" i="4"/>
  <c r="P430" i="4"/>
  <c r="S430" i="4" s="1"/>
  <c r="AU432" i="4"/>
  <c r="P432" i="4"/>
  <c r="S432" i="4" s="1"/>
  <c r="Z430" i="4"/>
  <c r="Z432" i="4"/>
  <c r="AE35" i="4"/>
  <c r="AD164" i="4"/>
  <c r="AA393" i="4"/>
  <c r="C12" i="3"/>
  <c r="C11" i="4"/>
  <c r="C12" i="4"/>
  <c r="O441" i="4" l="1"/>
  <c r="AA441" i="4"/>
  <c r="AB441" i="4"/>
  <c r="AA233" i="4"/>
  <c r="AK87" i="4"/>
  <c r="AJ87" i="4"/>
  <c r="AI87" i="4"/>
  <c r="AH87" i="4" s="1"/>
  <c r="I91" i="4"/>
  <c r="AC91" i="4"/>
  <c r="S191" i="4"/>
  <c r="AB191" i="4" s="1"/>
  <c r="AC191" i="4"/>
  <c r="S417" i="4"/>
  <c r="AC417" i="4"/>
  <c r="AC343" i="4"/>
  <c r="S343" i="4"/>
  <c r="S234" i="4"/>
  <c r="AC234" i="4"/>
  <c r="S132" i="4"/>
  <c r="AB132" i="4" s="1"/>
  <c r="AC132" i="4"/>
  <c r="S73" i="4"/>
  <c r="AC73" i="4"/>
  <c r="U236" i="4"/>
  <c r="AF236" i="4"/>
  <c r="AJ285" i="4"/>
  <c r="AI285" i="4"/>
  <c r="AK285" i="4"/>
  <c r="AZ16" i="4"/>
  <c r="AX16" i="4" s="1"/>
  <c r="AC104" i="4"/>
  <c r="S104" i="4"/>
  <c r="S103" i="4"/>
  <c r="AI405" i="4"/>
  <c r="AH405" i="4" s="1"/>
  <c r="AJ405" i="4"/>
  <c r="AK405" i="4"/>
  <c r="U181" i="4"/>
  <c r="AF181" i="4"/>
  <c r="AJ400" i="4"/>
  <c r="AK400" i="4"/>
  <c r="AI400" i="4"/>
  <c r="AH265" i="4"/>
  <c r="I54" i="4"/>
  <c r="AC54" i="4"/>
  <c r="S54" i="4"/>
  <c r="AF54" i="4" s="1"/>
  <c r="S439" i="4"/>
  <c r="AC439" i="4"/>
  <c r="AB96" i="4"/>
  <c r="AA96" i="4"/>
  <c r="S345" i="4"/>
  <c r="AC427" i="4"/>
  <c r="U90" i="4"/>
  <c r="AF90" i="4"/>
  <c r="AK102" i="4"/>
  <c r="AI102" i="4"/>
  <c r="AJ102" i="4"/>
  <c r="I80" i="4"/>
  <c r="S80" i="4"/>
  <c r="AJ355" i="4"/>
  <c r="AI355" i="4"/>
  <c r="AH355" i="4" s="1"/>
  <c r="AA355" i="4" s="1"/>
  <c r="AK355" i="4"/>
  <c r="AT344" i="4"/>
  <c r="AS344" i="4" s="1"/>
  <c r="AR344" i="4" s="1"/>
  <c r="AQ344" i="4" s="1"/>
  <c r="AP344" i="4" s="1"/>
  <c r="AO344" i="4" s="1"/>
  <c r="AN344" i="4" s="1"/>
  <c r="AM344" i="4" s="1"/>
  <c r="AL344" i="4" s="1"/>
  <c r="AK68" i="4"/>
  <c r="AI68" i="4"/>
  <c r="AH68" i="4" s="1"/>
  <c r="AJ68" i="4"/>
  <c r="AK345" i="4"/>
  <c r="AJ345" i="4"/>
  <c r="AI345" i="4"/>
  <c r="AH179" i="4"/>
  <c r="AA179" i="4" s="1"/>
  <c r="AJ165" i="4"/>
  <c r="AK165" i="4"/>
  <c r="S246" i="4"/>
  <c r="S78" i="4"/>
  <c r="U142" i="4"/>
  <c r="AF142" i="4"/>
  <c r="AF351" i="4"/>
  <c r="U351" i="4"/>
  <c r="K404" i="4"/>
  <c r="AC404" i="4"/>
  <c r="S404" i="4"/>
  <c r="AT118" i="4"/>
  <c r="AS118" i="4" s="1"/>
  <c r="AR118" i="4" s="1"/>
  <c r="AQ118" i="4" s="1"/>
  <c r="AP118" i="4" s="1"/>
  <c r="AO118" i="4" s="1"/>
  <c r="AN118" i="4" s="1"/>
  <c r="AM118" i="4" s="1"/>
  <c r="AL118" i="4" s="1"/>
  <c r="AJ391" i="4"/>
  <c r="AI391" i="4"/>
  <c r="AK391" i="4"/>
  <c r="AJ239" i="4"/>
  <c r="AH239" i="4" s="1"/>
  <c r="AK239" i="4"/>
  <c r="AE392" i="4"/>
  <c r="AB215" i="4"/>
  <c r="K342" i="4"/>
  <c r="AC342" i="4"/>
  <c r="S342" i="4"/>
  <c r="K288" i="4"/>
  <c r="AC288" i="4"/>
  <c r="U222" i="4"/>
  <c r="AF222" i="4"/>
  <c r="AF154" i="4"/>
  <c r="U154" i="4"/>
  <c r="AA418" i="4"/>
  <c r="AE418" i="4" s="1"/>
  <c r="AJ246" i="4"/>
  <c r="AI246" i="4"/>
  <c r="AH246" i="4" s="1"/>
  <c r="AT78" i="4"/>
  <c r="AS78" i="4" s="1"/>
  <c r="AR78" i="4" s="1"/>
  <c r="AQ78" i="4" s="1"/>
  <c r="AP78" i="4" s="1"/>
  <c r="AO78" i="4" s="1"/>
  <c r="AN78" i="4" s="1"/>
  <c r="AM78" i="4" s="1"/>
  <c r="AL78" i="4" s="1"/>
  <c r="BA108" i="4"/>
  <c r="AZ108" i="4" s="1"/>
  <c r="AX108" i="4" s="1"/>
  <c r="BB108" i="4"/>
  <c r="AC39" i="4"/>
  <c r="AI28" i="4"/>
  <c r="AH28" i="4" s="1"/>
  <c r="AC200" i="4"/>
  <c r="S200" i="4"/>
  <c r="AC120" i="4"/>
  <c r="S120" i="4"/>
  <c r="AB120" i="4" s="1"/>
  <c r="AC111" i="4"/>
  <c r="S111" i="4"/>
  <c r="AF229" i="4"/>
  <c r="U229" i="4"/>
  <c r="S137" i="4"/>
  <c r="AC137" i="4"/>
  <c r="AT420" i="4"/>
  <c r="AS420" i="4" s="1"/>
  <c r="AR420" i="4" s="1"/>
  <c r="AQ420" i="4" s="1"/>
  <c r="AP420" i="4" s="1"/>
  <c r="AO420" i="4"/>
  <c r="AN420" i="4" s="1"/>
  <c r="AM420" i="4" s="1"/>
  <c r="AL420" i="4" s="1"/>
  <c r="AK420" i="4" s="1"/>
  <c r="S349" i="4"/>
  <c r="AQ211" i="4"/>
  <c r="AP211" i="4" s="1"/>
  <c r="AO211" i="4" s="1"/>
  <c r="AN211" i="4" s="1"/>
  <c r="AM211" i="4" s="1"/>
  <c r="AL211" i="4" s="1"/>
  <c r="AT211" i="4"/>
  <c r="AS211" i="4" s="1"/>
  <c r="AR211" i="4" s="1"/>
  <c r="AT208" i="4"/>
  <c r="AS208" i="4" s="1"/>
  <c r="AR208" i="4" s="1"/>
  <c r="AQ208" i="4" s="1"/>
  <c r="AP208" i="4" s="1"/>
  <c r="AO208" i="4" s="1"/>
  <c r="AN208" i="4" s="1"/>
  <c r="AM208" i="4" s="1"/>
  <c r="AL208" i="4" s="1"/>
  <c r="S263" i="4"/>
  <c r="AB49" i="4"/>
  <c r="AH120" i="4"/>
  <c r="AA120" i="4" s="1"/>
  <c r="AD120" i="4" s="1"/>
  <c r="AH380" i="4"/>
  <c r="AA380" i="4" s="1"/>
  <c r="AE380" i="4" s="1"/>
  <c r="AH374" i="4"/>
  <c r="AH173" i="4"/>
  <c r="S109" i="4"/>
  <c r="S44" i="4"/>
  <c r="AC44" i="4"/>
  <c r="U283" i="4"/>
  <c r="AF283" i="4"/>
  <c r="AC118" i="4"/>
  <c r="S118" i="4"/>
  <c r="AC77" i="4"/>
  <c r="S77" i="4"/>
  <c r="AC215" i="4"/>
  <c r="S215" i="4"/>
  <c r="AC245" i="4"/>
  <c r="S245" i="4"/>
  <c r="AD245" i="4" s="1"/>
  <c r="AC140" i="4"/>
  <c r="S140" i="4"/>
  <c r="U239" i="4"/>
  <c r="AF239" i="4"/>
  <c r="AS412" i="4"/>
  <c r="AR412" i="4" s="1"/>
  <c r="AQ412" i="4" s="1"/>
  <c r="AP412" i="4" s="1"/>
  <c r="AO412" i="4" s="1"/>
  <c r="AN412" i="4" s="1"/>
  <c r="AM412" i="4" s="1"/>
  <c r="AL412" i="4" s="1"/>
  <c r="AT412" i="4"/>
  <c r="AJ417" i="4"/>
  <c r="AK417" i="4"/>
  <c r="AI417" i="4"/>
  <c r="AH417" i="4" s="1"/>
  <c r="AA417" i="4" s="1"/>
  <c r="S251" i="4"/>
  <c r="AZ112" i="4"/>
  <c r="AX112" i="4" s="1"/>
  <c r="AZ46" i="4"/>
  <c r="AX46" i="4" s="1"/>
  <c r="AH235" i="4"/>
  <c r="AZ76" i="4"/>
  <c r="AX76" i="4" s="1"/>
  <c r="AH250" i="4"/>
  <c r="AH219" i="4"/>
  <c r="AA219" i="4" s="1"/>
  <c r="AC236" i="4"/>
  <c r="S139" i="4"/>
  <c r="S321" i="4"/>
  <c r="U321" i="4" s="1"/>
  <c r="AH1950" i="4"/>
  <c r="AA1950" i="4" s="1"/>
  <c r="AE1950" i="4" s="1"/>
  <c r="S440" i="4"/>
  <c r="AC440" i="4"/>
  <c r="AC249" i="4"/>
  <c r="S249" i="4"/>
  <c r="AC187" i="4"/>
  <c r="S187" i="4"/>
  <c r="S199" i="4"/>
  <c r="AC199" i="4"/>
  <c r="AF287" i="4"/>
  <c r="U287" i="4"/>
  <c r="AI419" i="4"/>
  <c r="AJ419" i="4"/>
  <c r="AK419" i="4"/>
  <c r="AF219" i="4"/>
  <c r="U219" i="4"/>
  <c r="AC226" i="4"/>
  <c r="I226" i="4"/>
  <c r="AI24" i="4"/>
  <c r="AJ24" i="4"/>
  <c r="AK24" i="4"/>
  <c r="U119" i="4"/>
  <c r="AF119" i="4"/>
  <c r="U328" i="4"/>
  <c r="AF328" i="4"/>
  <c r="AE369" i="4"/>
  <c r="S195" i="4"/>
  <c r="S311" i="4"/>
  <c r="S367" i="4"/>
  <c r="AF367" i="4" s="1"/>
  <c r="S335" i="4"/>
  <c r="AE104" i="4"/>
  <c r="AA166" i="4"/>
  <c r="S422" i="4"/>
  <c r="AF185" i="4"/>
  <c r="U185" i="4"/>
  <c r="AC244" i="4"/>
  <c r="S244" i="4"/>
  <c r="AD244" i="4" s="1"/>
  <c r="U164" i="4"/>
  <c r="AF164" i="4"/>
  <c r="AF98" i="4"/>
  <c r="U98" i="4"/>
  <c r="AC201" i="4"/>
  <c r="S201" i="4"/>
  <c r="AF402" i="4"/>
  <c r="U402" i="4"/>
  <c r="AJ100" i="4"/>
  <c r="AK100" i="4"/>
  <c r="AI100" i="4"/>
  <c r="AT390" i="4"/>
  <c r="AS390" i="4"/>
  <c r="AR390" i="4" s="1"/>
  <c r="AQ390" i="4" s="1"/>
  <c r="AP390" i="4" s="1"/>
  <c r="AO390" i="4" s="1"/>
  <c r="AN390" i="4" s="1"/>
  <c r="AM390" i="4" s="1"/>
  <c r="AL390" i="4" s="1"/>
  <c r="AJ348" i="4"/>
  <c r="AI348" i="4"/>
  <c r="AH348" i="4" s="1"/>
  <c r="AK348" i="4"/>
  <c r="AC164" i="4"/>
  <c r="AJ284" i="4"/>
  <c r="AI284" i="4"/>
  <c r="AK284" i="4"/>
  <c r="AC172" i="4"/>
  <c r="AT410" i="4"/>
  <c r="AS410" i="4" s="1"/>
  <c r="AR410" i="4" s="1"/>
  <c r="AQ410" i="4" s="1"/>
  <c r="AP410" i="4" s="1"/>
  <c r="AO410" i="4" s="1"/>
  <c r="AN410" i="4" s="1"/>
  <c r="AM410" i="4" s="1"/>
  <c r="AL410" i="4" s="1"/>
  <c r="S392" i="4"/>
  <c r="AD392" i="4" s="1"/>
  <c r="S35" i="4"/>
  <c r="S279" i="4"/>
  <c r="S305" i="4"/>
  <c r="S47" i="4"/>
  <c r="AB350" i="4"/>
  <c r="AB57" i="4"/>
  <c r="AA37" i="4"/>
  <c r="AE37" i="4" s="1"/>
  <c r="S438" i="4"/>
  <c r="U438" i="4" s="1"/>
  <c r="S390" i="4"/>
  <c r="S313" i="4"/>
  <c r="AH48" i="4"/>
  <c r="AH152" i="4"/>
  <c r="AH375" i="4"/>
  <c r="AA375" i="4" s="1"/>
  <c r="S113" i="4"/>
  <c r="S70" i="4"/>
  <c r="S309" i="4"/>
  <c r="S99" i="4"/>
  <c r="AH249" i="4"/>
  <c r="AA249" i="4" s="1"/>
  <c r="AH264" i="4"/>
  <c r="AH259" i="4"/>
  <c r="U277" i="4"/>
  <c r="AF277" i="4"/>
  <c r="AC238" i="4"/>
  <c r="U157" i="4"/>
  <c r="AF157" i="4"/>
  <c r="AC178" i="4"/>
  <c r="S178" i="4"/>
  <c r="AC188" i="4"/>
  <c r="S188" i="4"/>
  <c r="AK116" i="4"/>
  <c r="AI116" i="4"/>
  <c r="AH116" i="4" s="1"/>
  <c r="AA116" i="4" s="1"/>
  <c r="AJ116" i="4"/>
  <c r="AC142" i="4"/>
  <c r="U348" i="4"/>
  <c r="AF348" i="4"/>
  <c r="U324" i="4"/>
  <c r="AF324" i="4"/>
  <c r="AJ212" i="4"/>
  <c r="AK212" i="4"/>
  <c r="AI212" i="4"/>
  <c r="AH212" i="4" s="1"/>
  <c r="S226" i="4"/>
  <c r="AC184" i="4"/>
  <c r="J389" i="4"/>
  <c r="AC389" i="4"/>
  <c r="AI315" i="4"/>
  <c r="AJ315" i="4"/>
  <c r="AK315" i="4"/>
  <c r="AF359" i="4"/>
  <c r="U359" i="4"/>
  <c r="S403" i="4"/>
  <c r="S224" i="4"/>
  <c r="AS222" i="4"/>
  <c r="AR222" i="4" s="1"/>
  <c r="AQ222" i="4" s="1"/>
  <c r="AP222" i="4" s="1"/>
  <c r="AO222" i="4" s="1"/>
  <c r="AN222" i="4" s="1"/>
  <c r="AM222" i="4" s="1"/>
  <c r="AL222" i="4" s="1"/>
  <c r="AC177" i="4"/>
  <c r="I177" i="4"/>
  <c r="I205" i="4"/>
  <c r="AC205" i="4"/>
  <c r="AF209" i="4"/>
  <c r="U209" i="4"/>
  <c r="AC122" i="4"/>
  <c r="S122" i="4"/>
  <c r="S158" i="4"/>
  <c r="AC158" i="4"/>
  <c r="AF172" i="4"/>
  <c r="U172" i="4"/>
  <c r="AS397" i="4"/>
  <c r="AR397" i="4" s="1"/>
  <c r="AQ397" i="4" s="1"/>
  <c r="AP397" i="4" s="1"/>
  <c r="AO397" i="4" s="1"/>
  <c r="AN397" i="4" s="1"/>
  <c r="AM397" i="4" s="1"/>
  <c r="AL397" i="4" s="1"/>
  <c r="AT397" i="4"/>
  <c r="AT64" i="4"/>
  <c r="AS64" i="4" s="1"/>
  <c r="AR64" i="4" s="1"/>
  <c r="AQ64" i="4" s="1"/>
  <c r="AP64" i="4" s="1"/>
  <c r="AO64" i="4" s="1"/>
  <c r="AN64" i="4" s="1"/>
  <c r="AM64" i="4" s="1"/>
  <c r="AL64" i="4" s="1"/>
  <c r="AJ177" i="4"/>
  <c r="AK177" i="4"/>
  <c r="AI177" i="4"/>
  <c r="AH177" i="4" s="1"/>
  <c r="AA177" i="4" s="1"/>
  <c r="AE177" i="4" s="1"/>
  <c r="I229" i="4"/>
  <c r="AC229" i="4"/>
  <c r="AC155" i="4"/>
  <c r="I155" i="4"/>
  <c r="AF410" i="4"/>
  <c r="U410" i="4"/>
  <c r="AT398" i="4"/>
  <c r="AS398" i="4" s="1"/>
  <c r="AR398" i="4" s="1"/>
  <c r="AQ398" i="4" s="1"/>
  <c r="AP398" i="4" s="1"/>
  <c r="AO398" i="4" s="1"/>
  <c r="AN398" i="4" s="1"/>
  <c r="AM398" i="4" s="1"/>
  <c r="AL398" i="4" s="1"/>
  <c r="AK231" i="4"/>
  <c r="AI231" i="4"/>
  <c r="AH231" i="4" s="1"/>
  <c r="AJ231" i="4"/>
  <c r="AJ236" i="4"/>
  <c r="AI236" i="4"/>
  <c r="AH236" i="4" s="1"/>
  <c r="AB236" i="4" s="1"/>
  <c r="AK236" i="4"/>
  <c r="AH299" i="4"/>
  <c r="AH359" i="4"/>
  <c r="AA359" i="4" s="1"/>
  <c r="AB95" i="4"/>
  <c r="S55" i="4"/>
  <c r="S281" i="4"/>
  <c r="AH88" i="4"/>
  <c r="AZ168" i="4"/>
  <c r="AX168" i="4" s="1"/>
  <c r="AH183" i="4"/>
  <c r="AH159" i="4"/>
  <c r="AZ17" i="4"/>
  <c r="AX17" i="4" s="1"/>
  <c r="AH71" i="4"/>
  <c r="S156" i="4"/>
  <c r="S233" i="4"/>
  <c r="AB233" i="4" s="1"/>
  <c r="AC58" i="4"/>
  <c r="S126" i="4"/>
  <c r="S424" i="4"/>
  <c r="U184" i="4"/>
  <c r="AF184" i="4"/>
  <c r="AC23" i="4"/>
  <c r="S23" i="4"/>
  <c r="AF107" i="4"/>
  <c r="U107" i="4"/>
  <c r="AC143" i="4"/>
  <c r="S143" i="4"/>
  <c r="AC98" i="4"/>
  <c r="AT415" i="4"/>
  <c r="AS415" i="4" s="1"/>
  <c r="AR415" i="4" s="1"/>
  <c r="AQ415" i="4" s="1"/>
  <c r="AP415" i="4" s="1"/>
  <c r="AO415" i="4" s="1"/>
  <c r="AN415" i="4" s="1"/>
  <c r="AM415" i="4" s="1"/>
  <c r="AL415" i="4" s="1"/>
  <c r="U282" i="4"/>
  <c r="AF282" i="4"/>
  <c r="S288" i="4"/>
  <c r="K348" i="4"/>
  <c r="AC348" i="4"/>
  <c r="I222" i="4"/>
  <c r="AC222" i="4"/>
  <c r="BA103" i="4"/>
  <c r="AZ103" i="4" s="1"/>
  <c r="AX103" i="4" s="1"/>
  <c r="BB103" i="4"/>
  <c r="AJ333" i="4"/>
  <c r="AI333" i="4"/>
  <c r="AH333" i="4" s="1"/>
  <c r="AK333" i="4"/>
  <c r="S238" i="4"/>
  <c r="AQ155" i="4"/>
  <c r="AP155" i="4" s="1"/>
  <c r="AO155" i="4" s="1"/>
  <c r="AN155" i="4" s="1"/>
  <c r="AM155" i="4" s="1"/>
  <c r="AL155" i="4" s="1"/>
  <c r="AT155" i="4"/>
  <c r="AS155" i="4" s="1"/>
  <c r="AR155" i="4" s="1"/>
  <c r="AC410" i="4"/>
  <c r="K410" i="4"/>
  <c r="U152" i="4"/>
  <c r="AF152" i="4"/>
  <c r="AJ125" i="4"/>
  <c r="AK125" i="4"/>
  <c r="AI125" i="4"/>
  <c r="AH125" i="4" s="1"/>
  <c r="AA125" i="4" s="1"/>
  <c r="I211" i="4"/>
  <c r="AC211" i="4"/>
  <c r="AF155" i="4"/>
  <c r="U155" i="4"/>
  <c r="AF151" i="4"/>
  <c r="U151" i="4"/>
  <c r="U360" i="4"/>
  <c r="AF360" i="4"/>
  <c r="S208" i="4"/>
  <c r="AC208" i="4"/>
  <c r="I208" i="4"/>
  <c r="AK203" i="4"/>
  <c r="AJ203" i="4"/>
  <c r="AI203" i="4"/>
  <c r="BB13" i="4"/>
  <c r="BA13" i="4"/>
  <c r="AZ13" i="4" s="1"/>
  <c r="AX13" i="4" s="1"/>
  <c r="AA296" i="4"/>
  <c r="AB296" i="4"/>
  <c r="AJ36" i="4"/>
  <c r="AK36" i="4"/>
  <c r="AI36" i="4"/>
  <c r="AI39" i="4"/>
  <c r="AJ39" i="4"/>
  <c r="AK39" i="4"/>
  <c r="BA56" i="4"/>
  <c r="BB56" i="4"/>
  <c r="BA121" i="4"/>
  <c r="AZ121" i="4" s="1"/>
  <c r="AX121" i="4" s="1"/>
  <c r="BB121" i="4"/>
  <c r="AJ182" i="4"/>
  <c r="AI182" i="4"/>
  <c r="AK182" i="4"/>
  <c r="AF374" i="4"/>
  <c r="U374" i="4"/>
  <c r="AA110" i="4"/>
  <c r="AE110" i="4" s="1"/>
  <c r="BB93" i="4"/>
  <c r="BA93" i="4"/>
  <c r="AE132" i="4"/>
  <c r="BB69" i="4"/>
  <c r="BA69" i="4"/>
  <c r="U400" i="4"/>
  <c r="AF400" i="4"/>
  <c r="AF233" i="4"/>
  <c r="U233" i="4"/>
  <c r="K383" i="4"/>
  <c r="AC383" i="4"/>
  <c r="K372" i="4"/>
  <c r="AC372" i="4"/>
  <c r="U224" i="4"/>
  <c r="AF224" i="4"/>
  <c r="AF394" i="4"/>
  <c r="U394" i="4"/>
  <c r="AF21" i="4"/>
  <c r="U21" i="4"/>
  <c r="S396" i="4"/>
  <c r="S93" i="4"/>
  <c r="AB93" i="4" s="1"/>
  <c r="K421" i="4"/>
  <c r="AC421" i="4"/>
  <c r="AC144" i="4"/>
  <c r="I144" i="4"/>
  <c r="U196" i="4"/>
  <c r="AF196" i="4"/>
  <c r="AZ65" i="4"/>
  <c r="AX65" i="4" s="1"/>
  <c r="AH291" i="4"/>
  <c r="AA291" i="4" s="1"/>
  <c r="AH45" i="4"/>
  <c r="AH329" i="4"/>
  <c r="AA329" i="4" s="1"/>
  <c r="AE329" i="4" s="1"/>
  <c r="AZ157" i="4"/>
  <c r="AX157" i="4" s="1"/>
  <c r="AZ84" i="4"/>
  <c r="AX84" i="4" s="1"/>
  <c r="AH202" i="4"/>
  <c r="AH325" i="4"/>
  <c r="AZ148" i="4"/>
  <c r="AX148" i="4" s="1"/>
  <c r="AH172" i="4"/>
  <c r="AB172" i="4" s="1"/>
  <c r="AH255" i="4"/>
  <c r="AB255" i="4" s="1"/>
  <c r="AH427" i="4"/>
  <c r="AZ2" i="4"/>
  <c r="AX2" i="4" s="1"/>
  <c r="AZ63" i="4"/>
  <c r="AX63" i="4" s="1"/>
  <c r="S364" i="4"/>
  <c r="AC364" i="4"/>
  <c r="AF97" i="4"/>
  <c r="U97" i="4"/>
  <c r="S110" i="4"/>
  <c r="AD110" i="4" s="1"/>
  <c r="I247" i="4"/>
  <c r="AC247" i="4"/>
  <c r="AC156" i="4"/>
  <c r="I156" i="4"/>
  <c r="U363" i="4"/>
  <c r="AF363" i="4"/>
  <c r="S265" i="4"/>
  <c r="I126" i="4"/>
  <c r="AC126" i="4"/>
  <c r="K403" i="4"/>
  <c r="AC403" i="4"/>
  <c r="AC224" i="4"/>
  <c r="I224" i="4"/>
  <c r="U408" i="4"/>
  <c r="AF408" i="4"/>
  <c r="U38" i="4"/>
  <c r="AF38" i="4"/>
  <c r="S353" i="4"/>
  <c r="AC353" i="4"/>
  <c r="AC207" i="4"/>
  <c r="I207" i="4"/>
  <c r="S85" i="4"/>
  <c r="AB85" i="4" s="1"/>
  <c r="AT302" i="4"/>
  <c r="AS302" i="4" s="1"/>
  <c r="AR302" i="4" s="1"/>
  <c r="AQ302" i="4" s="1"/>
  <c r="AP302" i="4" s="1"/>
  <c r="AO302" i="4" s="1"/>
  <c r="AN302" i="4" s="1"/>
  <c r="AM302" i="4" s="1"/>
  <c r="AL302" i="4" s="1"/>
  <c r="AC128" i="4"/>
  <c r="S128" i="4"/>
  <c r="AF198" i="4"/>
  <c r="U198" i="4"/>
  <c r="AI73" i="4"/>
  <c r="AJ73" i="4"/>
  <c r="AK73" i="4"/>
  <c r="AT422" i="4"/>
  <c r="AS422" i="4" s="1"/>
  <c r="AR422" i="4" s="1"/>
  <c r="AQ422" i="4" s="1"/>
  <c r="AP422" i="4" s="1"/>
  <c r="AO422" i="4" s="1"/>
  <c r="AN422" i="4" s="1"/>
  <c r="AM422" i="4" s="1"/>
  <c r="AL422" i="4" s="1"/>
  <c r="BA48" i="4"/>
  <c r="AZ48" i="4" s="1"/>
  <c r="AX48" i="4" s="1"/>
  <c r="BB48" i="4"/>
  <c r="AD342" i="4"/>
  <c r="AE247" i="4"/>
  <c r="S280" i="4"/>
  <c r="AF280" i="4" s="1"/>
  <c r="I85" i="4"/>
  <c r="AC341" i="4"/>
  <c r="AF321" i="4"/>
  <c r="AI165" i="4"/>
  <c r="AH165" i="4" s="1"/>
  <c r="AC250" i="4"/>
  <c r="S193" i="4"/>
  <c r="S319" i="4"/>
  <c r="I90" i="4"/>
  <c r="AC90" i="4"/>
  <c r="I218" i="4"/>
  <c r="AC218" i="4"/>
  <c r="AC38" i="4"/>
  <c r="I38" i="4"/>
  <c r="I109" i="4"/>
  <c r="AC109" i="4"/>
  <c r="S207" i="4"/>
  <c r="AC30" i="4"/>
  <c r="U186" i="4"/>
  <c r="AF186" i="4"/>
  <c r="U339" i="4"/>
  <c r="AF339" i="4"/>
  <c r="U419" i="4"/>
  <c r="AF419" i="4"/>
  <c r="AC196" i="4"/>
  <c r="I196" i="4"/>
  <c r="AT40" i="4"/>
  <c r="AS40" i="4" s="1"/>
  <c r="AR40" i="4" s="1"/>
  <c r="AQ40" i="4" s="1"/>
  <c r="AP40" i="4" s="1"/>
  <c r="AO40" i="4" s="1"/>
  <c r="AN40" i="4" s="1"/>
  <c r="AM40" i="4" s="1"/>
  <c r="AL40" i="4" s="1"/>
  <c r="AC67" i="4"/>
  <c r="AI89" i="4"/>
  <c r="AJ89" i="4"/>
  <c r="AK89" i="4"/>
  <c r="K422" i="4"/>
  <c r="AC422" i="4"/>
  <c r="U276" i="4"/>
  <c r="AF276" i="4"/>
  <c r="AF136" i="4"/>
  <c r="U136" i="4"/>
  <c r="AF156" i="4"/>
  <c r="U156" i="4"/>
  <c r="AF309" i="4"/>
  <c r="U309" i="4"/>
  <c r="U298" i="4"/>
  <c r="AF298" i="4"/>
  <c r="AT196" i="4"/>
  <c r="AS196" i="4" s="1"/>
  <c r="AR196" i="4" s="1"/>
  <c r="AQ196" i="4" s="1"/>
  <c r="AP196" i="4" s="1"/>
  <c r="AO196" i="4" s="1"/>
  <c r="AN196" i="4" s="1"/>
  <c r="AM196" i="4" s="1"/>
  <c r="AL196" i="4" s="1"/>
  <c r="AD220" i="4"/>
  <c r="S58" i="4"/>
  <c r="AB58" i="4" s="1"/>
  <c r="S387" i="4"/>
  <c r="AC387" i="4"/>
  <c r="K387" i="4"/>
  <c r="I22" i="4"/>
  <c r="AC22" i="4"/>
  <c r="AB342" i="4"/>
  <c r="AA32" i="4"/>
  <c r="AE32" i="4" s="1"/>
  <c r="AA273" i="4"/>
  <c r="AE273" i="4" s="1"/>
  <c r="AH217" i="4"/>
  <c r="AA217" i="4" s="1"/>
  <c r="AD80" i="4"/>
  <c r="S372" i="4"/>
  <c r="AF389" i="4"/>
  <c r="U389" i="4"/>
  <c r="U391" i="4"/>
  <c r="AF391" i="4"/>
  <c r="K358" i="4"/>
  <c r="AC358" i="4"/>
  <c r="I193" i="4"/>
  <c r="AC193" i="4"/>
  <c r="S247" i="4"/>
  <c r="U34" i="4"/>
  <c r="AF34" i="4"/>
  <c r="AC163" i="4"/>
  <c r="I163" i="4"/>
  <c r="S163" i="4"/>
  <c r="AB163" i="4" s="1"/>
  <c r="U411" i="4"/>
  <c r="AF411" i="4"/>
  <c r="K327" i="4"/>
  <c r="AC327" i="4"/>
  <c r="AC230" i="4"/>
  <c r="I230" i="4"/>
  <c r="U108" i="4"/>
  <c r="AF108" i="4"/>
  <c r="K407" i="4"/>
  <c r="S407" i="4"/>
  <c r="AF218" i="4"/>
  <c r="U218" i="4"/>
  <c r="K294" i="4"/>
  <c r="AC294" i="4"/>
  <c r="U109" i="4"/>
  <c r="AF109" i="4"/>
  <c r="U329" i="4"/>
  <c r="AF329" i="4"/>
  <c r="U295" i="4"/>
  <c r="AF295" i="4"/>
  <c r="AK214" i="4"/>
  <c r="AJ214" i="4"/>
  <c r="AI214" i="4"/>
  <c r="AH214" i="4" s="1"/>
  <c r="AA214" i="4" s="1"/>
  <c r="AC258" i="4"/>
  <c r="BA53" i="4"/>
  <c r="BB53" i="4"/>
  <c r="AT368" i="4"/>
  <c r="AS368" i="4"/>
  <c r="AR368" i="4" s="1"/>
  <c r="AQ368" i="4" s="1"/>
  <c r="AP368" i="4" s="1"/>
  <c r="AO368" i="4" s="1"/>
  <c r="AN368" i="4" s="1"/>
  <c r="AM368" i="4" s="1"/>
  <c r="AL368" i="4" s="1"/>
  <c r="U78" i="4"/>
  <c r="AF78" i="4"/>
  <c r="AJ27" i="4"/>
  <c r="AI27" i="4"/>
  <c r="AK27" i="4"/>
  <c r="AF241" i="4"/>
  <c r="U241" i="4"/>
  <c r="I233" i="4"/>
  <c r="AC233" i="4"/>
  <c r="AC424" i="4"/>
  <c r="K424" i="4"/>
  <c r="AE401" i="4"/>
  <c r="S36" i="4"/>
  <c r="S56" i="4"/>
  <c r="I58" i="4"/>
  <c r="AC42" i="4"/>
  <c r="U144" i="4"/>
  <c r="AC74" i="4"/>
  <c r="I74" i="4"/>
  <c r="S74" i="4"/>
  <c r="AF50" i="4"/>
  <c r="U50" i="4"/>
  <c r="K308" i="4"/>
  <c r="AC308" i="4"/>
  <c r="AF176" i="4"/>
  <c r="U176" i="4"/>
  <c r="K391" i="4"/>
  <c r="AC391" i="4"/>
  <c r="U153" i="4"/>
  <c r="AF153" i="4"/>
  <c r="U223" i="4"/>
  <c r="AF223" i="4"/>
  <c r="AF409" i="4"/>
  <c r="U409" i="4"/>
  <c r="S327" i="4"/>
  <c r="AB327" i="4" s="1"/>
  <c r="S230" i="4"/>
  <c r="U307" i="4"/>
  <c r="AF307" i="4"/>
  <c r="U404" i="4"/>
  <c r="AF404" i="4"/>
  <c r="AC210" i="4"/>
  <c r="S210" i="4"/>
  <c r="AB210" i="4" s="1"/>
  <c r="U361" i="4"/>
  <c r="AF361" i="4"/>
  <c r="U190" i="4"/>
  <c r="AF190" i="4"/>
  <c r="BA107" i="4"/>
  <c r="BB107" i="4"/>
  <c r="AF254" i="4"/>
  <c r="U254" i="4"/>
  <c r="AF165" i="4"/>
  <c r="U165" i="4"/>
  <c r="AK346" i="4"/>
  <c r="AI346" i="4"/>
  <c r="AJ346" i="4"/>
  <c r="U422" i="4"/>
  <c r="AF422" i="4"/>
  <c r="AC173" i="4"/>
  <c r="I173" i="4"/>
  <c r="AF403" i="4"/>
  <c r="U403" i="4"/>
  <c r="H26" i="4"/>
  <c r="AC26" i="4"/>
  <c r="AC252" i="4"/>
  <c r="I252" i="4"/>
  <c r="AT128" i="4"/>
  <c r="AS128" i="4" s="1"/>
  <c r="AR128" i="4" s="1"/>
  <c r="AQ128" i="4" s="1"/>
  <c r="AP128" i="4" s="1"/>
  <c r="AO128" i="4" s="1"/>
  <c r="AN128" i="4" s="1"/>
  <c r="AM128" i="4" s="1"/>
  <c r="AL128" i="4" s="1"/>
  <c r="AD266" i="4"/>
  <c r="S102" i="4"/>
  <c r="I102" i="4"/>
  <c r="AC102" i="4"/>
  <c r="U286" i="4"/>
  <c r="AF286" i="4"/>
  <c r="AC396" i="4"/>
  <c r="AB197" i="4"/>
  <c r="AA265" i="4"/>
  <c r="AE265" i="4" s="1"/>
  <c r="S337" i="4"/>
  <c r="AD337" i="4" s="1"/>
  <c r="AC97" i="4"/>
  <c r="U291" i="4"/>
  <c r="AF382" i="4"/>
  <c r="AC71" i="4"/>
  <c r="S61" i="4"/>
  <c r="S84" i="4"/>
  <c r="AF84" i="4" s="1"/>
  <c r="U296" i="4"/>
  <c r="AF296" i="4"/>
  <c r="AC113" i="4"/>
  <c r="I113" i="4"/>
  <c r="AC259" i="4"/>
  <c r="S259" i="4"/>
  <c r="K259" i="4"/>
  <c r="S170" i="4"/>
  <c r="AB170" i="4" s="1"/>
  <c r="AC170" i="4"/>
  <c r="AC223" i="4"/>
  <c r="I223" i="4"/>
  <c r="AF30" i="4"/>
  <c r="U30" i="4"/>
  <c r="S381" i="4"/>
  <c r="AC381" i="4"/>
  <c r="S421" i="4"/>
  <c r="S289" i="4"/>
  <c r="AC289" i="4"/>
  <c r="AF123" i="4"/>
  <c r="U123" i="4"/>
  <c r="S221" i="4"/>
  <c r="AC221" i="4"/>
  <c r="AF139" i="4"/>
  <c r="U139" i="4"/>
  <c r="S252" i="4"/>
  <c r="AB252" i="4" s="1"/>
  <c r="U331" i="4"/>
  <c r="AF331" i="4"/>
  <c r="AJ222" i="4"/>
  <c r="AI222" i="4"/>
  <c r="AK222" i="4"/>
  <c r="AC246" i="4"/>
  <c r="I246" i="4"/>
  <c r="I78" i="4"/>
  <c r="AC78" i="4"/>
  <c r="AF228" i="4"/>
  <c r="U228" i="4"/>
  <c r="AK365" i="4"/>
  <c r="AI365" i="4"/>
  <c r="AJ365" i="4"/>
  <c r="K365" i="4"/>
  <c r="AC365" i="4"/>
  <c r="AC110" i="4"/>
  <c r="I110" i="4"/>
  <c r="AF126" i="4"/>
  <c r="U126" i="4"/>
  <c r="K374" i="4"/>
  <c r="AC374" i="4"/>
  <c r="U220" i="4"/>
  <c r="AF220" i="4"/>
  <c r="U22" i="4"/>
  <c r="AF22" i="4"/>
  <c r="AD378" i="4"/>
  <c r="S336" i="4"/>
  <c r="AC336" i="4"/>
  <c r="AC265" i="4"/>
  <c r="K265" i="4"/>
  <c r="S192" i="4"/>
  <c r="AC192" i="4"/>
  <c r="S341" i="4"/>
  <c r="U341" i="4" s="1"/>
  <c r="AB220" i="4"/>
  <c r="AA403" i="4"/>
  <c r="AE403" i="4" s="1"/>
  <c r="AB266" i="4"/>
  <c r="AE220" i="4"/>
  <c r="AD193" i="4"/>
  <c r="AB382" i="4"/>
  <c r="S270" i="4"/>
  <c r="S48" i="4"/>
  <c r="AB48" i="4" s="1"/>
  <c r="S379" i="4"/>
  <c r="U379" i="4" s="1"/>
  <c r="S326" i="4"/>
  <c r="S60" i="4"/>
  <c r="AC108" i="4"/>
  <c r="S242" i="4"/>
  <c r="AB242" i="4" s="1"/>
  <c r="S138" i="4"/>
  <c r="AH382" i="4"/>
  <c r="AA382" i="4" s="1"/>
  <c r="AD382" i="4" s="1"/>
  <c r="U350" i="4"/>
  <c r="AF350" i="4"/>
  <c r="AF194" i="4"/>
  <c r="U194" i="4"/>
  <c r="AC373" i="4"/>
  <c r="S373" i="4"/>
  <c r="AB373" i="4" s="1"/>
  <c r="K373" i="4"/>
  <c r="K400" i="4"/>
  <c r="AC400" i="4"/>
  <c r="K255" i="4"/>
  <c r="AC255" i="4"/>
  <c r="S365" i="4"/>
  <c r="S173" i="4"/>
  <c r="I153" i="4"/>
  <c r="AC153" i="4"/>
  <c r="K409" i="4"/>
  <c r="AC409" i="4"/>
  <c r="AC70" i="4"/>
  <c r="I70" i="4"/>
  <c r="AF414" i="4"/>
  <c r="U414" i="4"/>
  <c r="AC123" i="4"/>
  <c r="I123" i="4"/>
  <c r="S26" i="4"/>
  <c r="S427" i="4"/>
  <c r="S383" i="4"/>
  <c r="AB383" i="4" s="1"/>
  <c r="K309" i="4"/>
  <c r="AC309" i="4"/>
  <c r="J139" i="4"/>
  <c r="AC139" i="4"/>
  <c r="U322" i="4"/>
  <c r="AF322" i="4"/>
  <c r="U284" i="4"/>
  <c r="AF284" i="4"/>
  <c r="AT258" i="4"/>
  <c r="AS258" i="4" s="1"/>
  <c r="AR258" i="4" s="1"/>
  <c r="AQ258" i="4" s="1"/>
  <c r="AP258" i="4" s="1"/>
  <c r="AO258" i="4" s="1"/>
  <c r="AN258" i="4" s="1"/>
  <c r="AM258" i="4" s="1"/>
  <c r="AL258" i="4" s="1"/>
  <c r="S368" i="4"/>
  <c r="K368" i="4"/>
  <c r="AC368" i="4"/>
  <c r="AC165" i="4"/>
  <c r="I165" i="4"/>
  <c r="AJ424" i="4"/>
  <c r="AK424" i="4"/>
  <c r="AI424" i="4"/>
  <c r="AH424" i="4" s="1"/>
  <c r="AI270" i="4"/>
  <c r="AJ270" i="4"/>
  <c r="AK270" i="4"/>
  <c r="AK396" i="4"/>
  <c r="AI396" i="4"/>
  <c r="AH396" i="4" s="1"/>
  <c r="AA396" i="4" s="1"/>
  <c r="AJ396" i="4"/>
  <c r="BA101" i="4"/>
  <c r="BB101" i="4"/>
  <c r="AI41" i="4"/>
  <c r="AJ41" i="4"/>
  <c r="AK41" i="4"/>
  <c r="AI421" i="4"/>
  <c r="AK421" i="4"/>
  <c r="AJ421" i="4"/>
  <c r="BB32" i="4"/>
  <c r="BA32" i="4"/>
  <c r="AZ32" i="4" s="1"/>
  <c r="AX32" i="4" s="1"/>
  <c r="AF141" i="4"/>
  <c r="U141" i="4"/>
  <c r="AI423" i="4"/>
  <c r="AJ423" i="4"/>
  <c r="AK423" i="4"/>
  <c r="AI283" i="4"/>
  <c r="AH283" i="4" s="1"/>
  <c r="AJ283" i="4"/>
  <c r="AK283" i="4"/>
  <c r="BB147" i="4"/>
  <c r="BA147" i="4"/>
  <c r="AZ147" i="4" s="1"/>
  <c r="AX147" i="4" s="1"/>
  <c r="AI54" i="4"/>
  <c r="AJ54" i="4"/>
  <c r="AK54" i="4"/>
  <c r="AF53" i="4"/>
  <c r="U53" i="4"/>
  <c r="AJ323" i="4"/>
  <c r="AK323" i="4"/>
  <c r="AI323" i="4"/>
  <c r="AJ343" i="4"/>
  <c r="AI343" i="4"/>
  <c r="AK343" i="4"/>
  <c r="AI357" i="4"/>
  <c r="AH357" i="4" s="1"/>
  <c r="AJ357" i="4"/>
  <c r="AK357" i="4"/>
  <c r="BA117" i="4"/>
  <c r="BB117" i="4"/>
  <c r="BB140" i="4"/>
  <c r="BA140" i="4"/>
  <c r="AI67" i="4"/>
  <c r="AH67" i="4" s="1"/>
  <c r="AB67" i="4" s="1"/>
  <c r="AK67" i="4"/>
  <c r="AJ67" i="4"/>
  <c r="AI370" i="4"/>
  <c r="AH370" i="4" s="1"/>
  <c r="AA370" i="4" s="1"/>
  <c r="AJ370" i="4"/>
  <c r="AK370" i="4"/>
  <c r="AI428" i="4"/>
  <c r="AK428" i="4"/>
  <c r="AJ428" i="4"/>
  <c r="AJ413" i="4"/>
  <c r="AK413" i="4"/>
  <c r="AI413" i="4"/>
  <c r="AH413" i="4" s="1"/>
  <c r="AA413" i="4" s="1"/>
  <c r="BB167" i="4"/>
  <c r="BA167" i="4"/>
  <c r="AZ167" i="4" s="1"/>
  <c r="AX167" i="4" s="1"/>
  <c r="BA160" i="4"/>
  <c r="BB160" i="4"/>
  <c r="AK139" i="4"/>
  <c r="AI139" i="4"/>
  <c r="AH139" i="4" s="1"/>
  <c r="AJ139" i="4"/>
  <c r="U127" i="4"/>
  <c r="AF127" i="4"/>
  <c r="BA153" i="4"/>
  <c r="BB153" i="4"/>
  <c r="BA141" i="4"/>
  <c r="BB141" i="4"/>
  <c r="AJ62" i="4"/>
  <c r="AK62" i="4"/>
  <c r="AI62" i="4"/>
  <c r="AH62" i="4" s="1"/>
  <c r="AB62" i="4" s="1"/>
  <c r="AK75" i="4"/>
  <c r="AI75" i="4"/>
  <c r="AJ75" i="4"/>
  <c r="AF195" i="4"/>
  <c r="U195" i="4"/>
  <c r="AF117" i="4"/>
  <c r="U117" i="4"/>
  <c r="AF83" i="4"/>
  <c r="U83" i="4"/>
  <c r="BB105" i="4"/>
  <c r="BA105" i="4"/>
  <c r="BA166" i="4"/>
  <c r="BB166" i="4"/>
  <c r="AK70" i="4"/>
  <c r="AJ70" i="4"/>
  <c r="AI70" i="4"/>
  <c r="AH70" i="4" s="1"/>
  <c r="AA70" i="4" s="1"/>
  <c r="AJ83" i="4"/>
  <c r="AI83" i="4"/>
  <c r="AH83" i="4" s="1"/>
  <c r="AB83" i="4" s="1"/>
  <c r="AK83" i="4"/>
  <c r="AK381" i="4"/>
  <c r="AI381" i="4"/>
  <c r="AH381" i="4" s="1"/>
  <c r="AA381" i="4" s="1"/>
  <c r="AJ381" i="4"/>
  <c r="AI137" i="4"/>
  <c r="AK137" i="4"/>
  <c r="AJ137" i="4"/>
  <c r="AK86" i="4"/>
  <c r="AJ86" i="4"/>
  <c r="AI86" i="4"/>
  <c r="AI425" i="4"/>
  <c r="AH425" i="4" s="1"/>
  <c r="AA425" i="4" s="1"/>
  <c r="AK425" i="4"/>
  <c r="AJ425" i="4"/>
  <c r="BA146" i="4"/>
  <c r="AZ146" i="4" s="1"/>
  <c r="AX146" i="4" s="1"/>
  <c r="BB146" i="4"/>
  <c r="AJ1948" i="4"/>
  <c r="AK1948" i="4"/>
  <c r="AI1948" i="4"/>
  <c r="AK91" i="4"/>
  <c r="AI91" i="4"/>
  <c r="AH91" i="4" s="1"/>
  <c r="AJ91" i="4"/>
  <c r="AJ38" i="4"/>
  <c r="AI38" i="4"/>
  <c r="AK38" i="4"/>
  <c r="AJ126" i="4"/>
  <c r="AI126" i="4"/>
  <c r="AK126" i="4"/>
  <c r="AK384" i="4"/>
  <c r="AI384" i="4"/>
  <c r="AJ384" i="4"/>
  <c r="AA325" i="4"/>
  <c r="AD325" i="4" s="1"/>
  <c r="AB325" i="4"/>
  <c r="AB308" i="4"/>
  <c r="AA308" i="4"/>
  <c r="AE308" i="4" s="1"/>
  <c r="AK122" i="4"/>
  <c r="AI122" i="4"/>
  <c r="AH122" i="4" s="1"/>
  <c r="AJ122" i="4"/>
  <c r="AJ262" i="4"/>
  <c r="AK262" i="4"/>
  <c r="AI262" i="4"/>
  <c r="BB110" i="4"/>
  <c r="BA110" i="4"/>
  <c r="AI352" i="4"/>
  <c r="AH352" i="4" s="1"/>
  <c r="AA352" i="4" s="1"/>
  <c r="AJ352" i="4"/>
  <c r="AK352" i="4"/>
  <c r="AK46" i="4"/>
  <c r="AI46" i="4"/>
  <c r="AJ46" i="4"/>
  <c r="AI366" i="4"/>
  <c r="AH366" i="4" s="1"/>
  <c r="AJ366" i="4"/>
  <c r="AK366" i="4"/>
  <c r="U300" i="4"/>
  <c r="AF300" i="4"/>
  <c r="U103" i="4"/>
  <c r="AF103" i="4"/>
  <c r="U197" i="4"/>
  <c r="AF197" i="4"/>
  <c r="U416" i="4"/>
  <c r="AF416" i="4"/>
  <c r="AF61" i="4"/>
  <c r="U61" i="4"/>
  <c r="AT385" i="4"/>
  <c r="AS385" i="4" s="1"/>
  <c r="AR385" i="4" s="1"/>
  <c r="AQ385" i="4" s="1"/>
  <c r="AP385" i="4" s="1"/>
  <c r="AO385" i="4" s="1"/>
  <c r="AN385" i="4" s="1"/>
  <c r="AM385" i="4" s="1"/>
  <c r="AL385" i="4" s="1"/>
  <c r="I114" i="4"/>
  <c r="AC114" i="4"/>
  <c r="U326" i="4"/>
  <c r="AF326" i="4"/>
  <c r="AJ316" i="4"/>
  <c r="AK316" i="4"/>
  <c r="AI316" i="4"/>
  <c r="AF104" i="4"/>
  <c r="U104" i="4"/>
  <c r="U302" i="4"/>
  <c r="AF302" i="4"/>
  <c r="U313" i="4"/>
  <c r="AF313" i="4"/>
  <c r="BA20" i="4"/>
  <c r="BB20" i="4"/>
  <c r="S216" i="4"/>
  <c r="AF216" i="4" s="1"/>
  <c r="AC216" i="4"/>
  <c r="AB394" i="4"/>
  <c r="AC301" i="4"/>
  <c r="S301" i="4"/>
  <c r="K301" i="4"/>
  <c r="K303" i="4"/>
  <c r="AC303" i="4"/>
  <c r="K423" i="4"/>
  <c r="AC423" i="4"/>
  <c r="S423" i="4"/>
  <c r="S377" i="4"/>
  <c r="S264" i="4"/>
  <c r="AC264" i="4"/>
  <c r="AC302" i="4"/>
  <c r="K302" i="4"/>
  <c r="U71" i="4"/>
  <c r="AF71" i="4"/>
  <c r="U308" i="4"/>
  <c r="AF308" i="4"/>
  <c r="AC79" i="4"/>
  <c r="I79" i="4"/>
  <c r="AC263" i="4"/>
  <c r="K263" i="4"/>
  <c r="S333" i="4"/>
  <c r="AF91" i="4"/>
  <c r="U91" i="4"/>
  <c r="AF429" i="4"/>
  <c r="U429" i="4"/>
  <c r="K300" i="4"/>
  <c r="AC300" i="4"/>
  <c r="S33" i="4"/>
  <c r="AB33" i="4" s="1"/>
  <c r="AF49" i="4"/>
  <c r="U49" i="4"/>
  <c r="AF95" i="4"/>
  <c r="U95" i="4"/>
  <c r="U92" i="4"/>
  <c r="AF92" i="4"/>
  <c r="I60" i="4"/>
  <c r="AC60" i="4"/>
  <c r="I92" i="4"/>
  <c r="AC92" i="4"/>
  <c r="U268" i="4"/>
  <c r="AF268" i="4"/>
  <c r="S79" i="4"/>
  <c r="BA27" i="4"/>
  <c r="BB27" i="4"/>
  <c r="U318" i="4"/>
  <c r="AF318" i="4"/>
  <c r="AT84" i="4"/>
  <c r="AS84" i="4" s="1"/>
  <c r="AR84" i="4" s="1"/>
  <c r="AQ84" i="4" s="1"/>
  <c r="AP84" i="4" s="1"/>
  <c r="AO84" i="4" s="1"/>
  <c r="AN84" i="4" s="1"/>
  <c r="AM84" i="4" s="1"/>
  <c r="AL84" i="4" s="1"/>
  <c r="AF138" i="4"/>
  <c r="U138" i="4"/>
  <c r="AT61" i="4"/>
  <c r="AS61" i="4" s="1"/>
  <c r="AR61" i="4" s="1"/>
  <c r="AQ61" i="4" s="1"/>
  <c r="AP61" i="4" s="1"/>
  <c r="AO61" i="4" s="1"/>
  <c r="AN61" i="4" s="1"/>
  <c r="AM61" i="4" s="1"/>
  <c r="AL61" i="4" s="1"/>
  <c r="I84" i="4"/>
  <c r="AC84" i="4"/>
  <c r="U203" i="4"/>
  <c r="AF203" i="4"/>
  <c r="BA6" i="4"/>
  <c r="BB6" i="4"/>
  <c r="AI153" i="4"/>
  <c r="AJ153" i="4"/>
  <c r="AK153" i="4"/>
  <c r="AH267" i="4"/>
  <c r="U345" i="4"/>
  <c r="AF345" i="4"/>
  <c r="K380" i="4"/>
  <c r="AC380" i="4"/>
  <c r="U27" i="4"/>
  <c r="AF27" i="4"/>
  <c r="AC40" i="4"/>
  <c r="I40" i="4"/>
  <c r="S40" i="4"/>
  <c r="K393" i="4"/>
  <c r="AC393" i="4"/>
  <c r="U425" i="4"/>
  <c r="AF425" i="4"/>
  <c r="AF179" i="4"/>
  <c r="U179" i="4"/>
  <c r="AT216" i="4"/>
  <c r="AS216" i="4" s="1"/>
  <c r="AR216" i="4" s="1"/>
  <c r="AQ216" i="4" s="1"/>
  <c r="AP216" i="4" s="1"/>
  <c r="AO216" i="4" s="1"/>
  <c r="AN216" i="4" s="1"/>
  <c r="AM216" i="4" s="1"/>
  <c r="AL216" i="4" s="1"/>
  <c r="K260" i="4"/>
  <c r="AC260" i="4"/>
  <c r="I117" i="4"/>
  <c r="AC117" i="4"/>
  <c r="K278" i="4"/>
  <c r="S278" i="4"/>
  <c r="AB278" i="4" s="1"/>
  <c r="AC278" i="4"/>
  <c r="AC240" i="4"/>
  <c r="I240" i="4"/>
  <c r="AC405" i="4"/>
  <c r="K405" i="4"/>
  <c r="AC399" i="4"/>
  <c r="K399" i="4"/>
  <c r="S399" i="4"/>
  <c r="AB399" i="4" s="1"/>
  <c r="AC87" i="4"/>
  <c r="I87" i="4"/>
  <c r="S87" i="4"/>
  <c r="I81" i="4"/>
  <c r="AC81" i="4"/>
  <c r="S81" i="4"/>
  <c r="AC248" i="4"/>
  <c r="I248" i="4"/>
  <c r="AT52" i="4"/>
  <c r="AS52" i="4" s="1"/>
  <c r="AR52" i="4" s="1"/>
  <c r="AQ52" i="4" s="1"/>
  <c r="AP52" i="4" s="1"/>
  <c r="AO52" i="4" s="1"/>
  <c r="AN52" i="4" s="1"/>
  <c r="AM52" i="4" s="1"/>
  <c r="AL52" i="4" s="1"/>
  <c r="AC430" i="4"/>
  <c r="U294" i="4"/>
  <c r="AF294" i="4"/>
  <c r="S303" i="4"/>
  <c r="K418" i="4"/>
  <c r="AC418" i="4"/>
  <c r="I116" i="4"/>
  <c r="S116" i="4"/>
  <c r="AC116" i="4"/>
  <c r="K280" i="4"/>
  <c r="AC280" i="4"/>
  <c r="S272" i="4"/>
  <c r="AC272" i="4"/>
  <c r="I135" i="4"/>
  <c r="S135" i="4"/>
  <c r="AC135" i="4"/>
  <c r="K390" i="4"/>
  <c r="AC390" i="4"/>
  <c r="AC285" i="4"/>
  <c r="S285" i="4"/>
  <c r="K311" i="4"/>
  <c r="AC311" i="4"/>
  <c r="I35" i="4"/>
  <c r="AC35" i="4"/>
  <c r="AF96" i="4"/>
  <c r="U96" i="4"/>
  <c r="AC279" i="4"/>
  <c r="J279" i="4"/>
  <c r="AC367" i="4"/>
  <c r="K367" i="4"/>
  <c r="K305" i="4"/>
  <c r="AC305" i="4"/>
  <c r="H27" i="4"/>
  <c r="AC27" i="4"/>
  <c r="S41" i="4"/>
  <c r="AC41" i="4"/>
  <c r="AC335" i="4"/>
  <c r="K335" i="4"/>
  <c r="AC47" i="4"/>
  <c r="I47" i="4"/>
  <c r="S317" i="4"/>
  <c r="AC317" i="4"/>
  <c r="H28" i="4"/>
  <c r="AC28" i="4"/>
  <c r="AF94" i="4"/>
  <c r="U94" i="4"/>
  <c r="S28" i="4"/>
  <c r="AF413" i="4"/>
  <c r="U413" i="4"/>
  <c r="AC268" i="4"/>
  <c r="J268" i="4"/>
  <c r="AF267" i="4"/>
  <c r="U267" i="4"/>
  <c r="U314" i="4"/>
  <c r="AF314" i="4"/>
  <c r="AF80" i="4"/>
  <c r="U80" i="4"/>
  <c r="U232" i="4"/>
  <c r="AF232" i="4"/>
  <c r="S43" i="4"/>
  <c r="I93" i="4"/>
  <c r="AC93" i="4"/>
  <c r="S385" i="4"/>
  <c r="AC147" i="4"/>
  <c r="I147" i="4"/>
  <c r="AF55" i="4"/>
  <c r="U55" i="4"/>
  <c r="AJ281" i="4"/>
  <c r="AK281" i="4"/>
  <c r="AI281" i="4"/>
  <c r="AT232" i="4"/>
  <c r="AS232" i="4" s="1"/>
  <c r="AR232" i="4" s="1"/>
  <c r="AQ232" i="4" s="1"/>
  <c r="AP232" i="4" s="1"/>
  <c r="AO232" i="4" s="1"/>
  <c r="AN232" i="4" s="1"/>
  <c r="AM232" i="4" s="1"/>
  <c r="AL232" i="4" s="1"/>
  <c r="I75" i="4"/>
  <c r="AC75" i="4"/>
  <c r="AC269" i="4"/>
  <c r="K269" i="4"/>
  <c r="S269" i="4"/>
  <c r="AB269" i="4" s="1"/>
  <c r="S32" i="4"/>
  <c r="AC32" i="4"/>
  <c r="AF67" i="4"/>
  <c r="U67" i="4"/>
  <c r="AA198" i="4"/>
  <c r="AA49" i="4"/>
  <c r="AE49" i="4" s="1"/>
  <c r="AB106" i="4"/>
  <c r="AA57" i="4"/>
  <c r="S344" i="4"/>
  <c r="S334" i="4"/>
  <c r="K337" i="4"/>
  <c r="AC337" i="4"/>
  <c r="S388" i="4"/>
  <c r="S312" i="4"/>
  <c r="AB312" i="4" s="1"/>
  <c r="J141" i="4"/>
  <c r="AC141" i="4"/>
  <c r="AC304" i="4"/>
  <c r="S304" i="4"/>
  <c r="S253" i="4"/>
  <c r="I105" i="4"/>
  <c r="AC105" i="4"/>
  <c r="U390" i="4"/>
  <c r="AF390" i="4"/>
  <c r="S25" i="4"/>
  <c r="U311" i="4"/>
  <c r="AF311" i="4"/>
  <c r="U35" i="4"/>
  <c r="AF35" i="4"/>
  <c r="AC415" i="4"/>
  <c r="K415" i="4"/>
  <c r="S415" i="4"/>
  <c r="AF279" i="4"/>
  <c r="U279" i="4"/>
  <c r="U305" i="4"/>
  <c r="AF305" i="4"/>
  <c r="AC36" i="4"/>
  <c r="I36" i="4"/>
  <c r="AC406" i="4"/>
  <c r="K406" i="4"/>
  <c r="S406" i="4"/>
  <c r="AT429" i="4"/>
  <c r="AS429" i="4" s="1"/>
  <c r="AR429" i="4" s="1"/>
  <c r="AQ429" i="4" s="1"/>
  <c r="AP429" i="4" s="1"/>
  <c r="AO429" i="4" s="1"/>
  <c r="AN429" i="4" s="1"/>
  <c r="AM429" i="4" s="1"/>
  <c r="AL429" i="4" s="1"/>
  <c r="AF335" i="4"/>
  <c r="U335" i="4"/>
  <c r="AF47" i="4"/>
  <c r="U47" i="4"/>
  <c r="AF46" i="4"/>
  <c r="U46" i="4"/>
  <c r="S31" i="4"/>
  <c r="AC63" i="4"/>
  <c r="I63" i="4"/>
  <c r="U57" i="4"/>
  <c r="AF57" i="4"/>
  <c r="AF99" i="4"/>
  <c r="U99" i="4"/>
  <c r="AF428" i="4"/>
  <c r="U428" i="4"/>
  <c r="AF42" i="4"/>
  <c r="U42" i="4"/>
  <c r="S405" i="4"/>
  <c r="AB405" i="4" s="1"/>
  <c r="S240" i="4"/>
  <c r="AB240" i="4" s="1"/>
  <c r="AF175" i="4"/>
  <c r="U175" i="4"/>
  <c r="AT148" i="4"/>
  <c r="AS148" i="4" s="1"/>
  <c r="AR148" i="4" s="1"/>
  <c r="AQ148" i="4" s="1"/>
  <c r="AP148" i="4" s="1"/>
  <c r="AO148" i="4" s="1"/>
  <c r="AN148" i="4" s="1"/>
  <c r="AM148" i="4" s="1"/>
  <c r="AL148" i="4" s="1"/>
  <c r="BA12" i="4"/>
  <c r="BB12" i="4"/>
  <c r="S101" i="4"/>
  <c r="J138" i="4"/>
  <c r="AC138" i="4"/>
  <c r="AC43" i="4"/>
  <c r="I43" i="4"/>
  <c r="AC61" i="4"/>
  <c r="I61" i="4"/>
  <c r="AI112" i="4"/>
  <c r="AK112" i="4"/>
  <c r="AJ112" i="4"/>
  <c r="AJ161" i="4"/>
  <c r="AK161" i="4"/>
  <c r="AI161" i="4"/>
  <c r="K385" i="4"/>
  <c r="AC385" i="4"/>
  <c r="AF262" i="4"/>
  <c r="U262" i="4"/>
  <c r="AC45" i="4"/>
  <c r="I45" i="4"/>
  <c r="AF51" i="4"/>
  <c r="U51" i="4"/>
  <c r="AT29" i="4"/>
  <c r="AS29" i="4" s="1"/>
  <c r="AR29" i="4" s="1"/>
  <c r="AQ29" i="4" s="1"/>
  <c r="AP29" i="4" s="1"/>
  <c r="AO29" i="4" s="1"/>
  <c r="AN29" i="4" s="1"/>
  <c r="AM29" i="4" s="1"/>
  <c r="AL29" i="4" s="1"/>
  <c r="I106" i="4"/>
  <c r="S106" i="4"/>
  <c r="AC106" i="4"/>
  <c r="U263" i="4"/>
  <c r="AF263" i="4"/>
  <c r="S114" i="4"/>
  <c r="I51" i="4"/>
  <c r="AC51" i="4"/>
  <c r="AJ335" i="4"/>
  <c r="AI335" i="4"/>
  <c r="AK335" i="4"/>
  <c r="H29" i="4"/>
  <c r="AC29" i="4"/>
  <c r="AE394" i="4"/>
  <c r="AD104" i="4"/>
  <c r="AC344" i="4"/>
  <c r="K344" i="4"/>
  <c r="AC334" i="4"/>
  <c r="K334" i="4"/>
  <c r="U337" i="4"/>
  <c r="AF337" i="4"/>
  <c r="I131" i="4"/>
  <c r="AC131" i="4"/>
  <c r="S131" i="4"/>
  <c r="J388" i="4"/>
  <c r="AC388" i="4"/>
  <c r="K312" i="4"/>
  <c r="AC312" i="4"/>
  <c r="I179" i="4"/>
  <c r="AC179" i="4"/>
  <c r="S332" i="4"/>
  <c r="AC332" i="4"/>
  <c r="AC253" i="4"/>
  <c r="K253" i="4"/>
  <c r="H25" i="4"/>
  <c r="AC25" i="4"/>
  <c r="AC375" i="4"/>
  <c r="S375" i="4"/>
  <c r="AD375" i="4" s="1"/>
  <c r="K375" i="4"/>
  <c r="K326" i="4"/>
  <c r="AC326" i="4"/>
  <c r="AF36" i="4"/>
  <c r="U36" i="4"/>
  <c r="U77" i="4"/>
  <c r="AF77" i="4"/>
  <c r="K273" i="4"/>
  <c r="AC273" i="4"/>
  <c r="K429" i="4"/>
  <c r="AC429" i="4"/>
  <c r="AC115" i="4"/>
  <c r="I115" i="4"/>
  <c r="S115" i="4"/>
  <c r="AB115" i="4" s="1"/>
  <c r="AF56" i="4"/>
  <c r="U56" i="4"/>
  <c r="AC149" i="4"/>
  <c r="I149" i="4"/>
  <c r="S149" i="4"/>
  <c r="AB149" i="4" s="1"/>
  <c r="H31" i="4"/>
  <c r="AC31" i="4"/>
  <c r="AF63" i="4"/>
  <c r="U63" i="4"/>
  <c r="AC37" i="4"/>
  <c r="I37" i="4"/>
  <c r="AC69" i="4"/>
  <c r="I69" i="4"/>
  <c r="S105" i="4"/>
  <c r="AB105" i="4" s="1"/>
  <c r="AF292" i="4"/>
  <c r="U292" i="4"/>
  <c r="AK188" i="4"/>
  <c r="AJ188" i="4"/>
  <c r="AI188" i="4"/>
  <c r="AJ304" i="4"/>
  <c r="AK304" i="4"/>
  <c r="AI304" i="4"/>
  <c r="AK317" i="4"/>
  <c r="AI317" i="4"/>
  <c r="AJ317" i="4"/>
  <c r="AT43" i="4"/>
  <c r="AS43" i="4" s="1"/>
  <c r="AR43" i="4" s="1"/>
  <c r="AQ43" i="4" s="1"/>
  <c r="AP43" i="4" s="1"/>
  <c r="AO43" i="4" s="1"/>
  <c r="AN43" i="4" s="1"/>
  <c r="AM43" i="4" s="1"/>
  <c r="AL43" i="4" s="1"/>
  <c r="S112" i="4"/>
  <c r="I101" i="4"/>
  <c r="AC101" i="4"/>
  <c r="U251" i="4"/>
  <c r="AF251" i="4"/>
  <c r="S75" i="4"/>
  <c r="AI101" i="4"/>
  <c r="AK101" i="4"/>
  <c r="AJ101" i="4"/>
  <c r="AT395" i="4"/>
  <c r="AS395" i="4"/>
  <c r="AR395" i="4" s="1"/>
  <c r="AQ395" i="4" s="1"/>
  <c r="AP395" i="4" s="1"/>
  <c r="AO395" i="4" s="1"/>
  <c r="AN395" i="4" s="1"/>
  <c r="AM395" i="4" s="1"/>
  <c r="AL395" i="4" s="1"/>
  <c r="K366" i="4"/>
  <c r="AC366" i="4"/>
  <c r="U270" i="4"/>
  <c r="AF270" i="4"/>
  <c r="U281" i="4"/>
  <c r="AF281" i="4"/>
  <c r="I83" i="4"/>
  <c r="AC83" i="4"/>
  <c r="AF211" i="4"/>
  <c r="U211" i="4"/>
  <c r="I112" i="4"/>
  <c r="AC112" i="4"/>
  <c r="K376" i="4"/>
  <c r="AC376" i="4"/>
  <c r="K377" i="4"/>
  <c r="AC377" i="4"/>
  <c r="K386" i="4"/>
  <c r="AC386" i="4"/>
  <c r="U86" i="4"/>
  <c r="AF86" i="4"/>
  <c r="K333" i="4"/>
  <c r="AC333" i="4"/>
  <c r="AC33" i="4"/>
  <c r="H33" i="4"/>
  <c r="AF66" i="4"/>
  <c r="U66" i="4"/>
  <c r="AJ277" i="4"/>
  <c r="AK277" i="4"/>
  <c r="AI277" i="4"/>
  <c r="AT138" i="4"/>
  <c r="AS138" i="4" s="1"/>
  <c r="AR138" i="4" s="1"/>
  <c r="AQ138" i="4" s="1"/>
  <c r="AP138" i="4" s="1"/>
  <c r="AO138" i="4" s="1"/>
  <c r="AN138" i="4" s="1"/>
  <c r="AM138" i="4" s="1"/>
  <c r="AL138" i="4" s="1"/>
  <c r="AC434" i="4"/>
  <c r="AA195" i="4"/>
  <c r="AD195" i="4" s="1"/>
  <c r="AB378" i="4"/>
  <c r="S434" i="4"/>
  <c r="I169" i="4"/>
  <c r="AC169" i="4"/>
  <c r="S169" i="4"/>
  <c r="S366" i="4"/>
  <c r="K345" i="4"/>
  <c r="AC345" i="4"/>
  <c r="K392" i="4"/>
  <c r="AC392" i="4"/>
  <c r="U340" i="4"/>
  <c r="AF340" i="4"/>
  <c r="U255" i="4"/>
  <c r="AF255" i="4"/>
  <c r="I133" i="4"/>
  <c r="AC133" i="4"/>
  <c r="S133" i="4"/>
  <c r="AC262" i="4"/>
  <c r="K262" i="4"/>
  <c r="AF39" i="4"/>
  <c r="U39" i="4"/>
  <c r="AF44" i="4"/>
  <c r="U44" i="4"/>
  <c r="I53" i="4"/>
  <c r="AC53" i="4"/>
  <c r="K420" i="4"/>
  <c r="AC420" i="4"/>
  <c r="S420" i="4"/>
  <c r="I103" i="4"/>
  <c r="AC103" i="4"/>
  <c r="S380" i="4"/>
  <c r="S45" i="4"/>
  <c r="AC124" i="4"/>
  <c r="S124" i="4"/>
  <c r="S273" i="4"/>
  <c r="AB273" i="4" s="1"/>
  <c r="AC55" i="4"/>
  <c r="I55" i="4"/>
  <c r="AC281" i="4"/>
  <c r="K281" i="4"/>
  <c r="AC49" i="4"/>
  <c r="AC24" i="4"/>
  <c r="U250" i="4"/>
  <c r="AF250" i="4"/>
  <c r="I72" i="4"/>
  <c r="S72" i="4"/>
  <c r="AC72" i="4"/>
  <c r="U398" i="4"/>
  <c r="AF398" i="4"/>
  <c r="AC96" i="4"/>
  <c r="S393" i="4"/>
  <c r="S37" i="4"/>
  <c r="S69" i="4"/>
  <c r="U397" i="4"/>
  <c r="AF397" i="4"/>
  <c r="U258" i="4"/>
  <c r="AF258" i="4"/>
  <c r="AI253" i="4"/>
  <c r="AH253" i="4" s="1"/>
  <c r="AA253" i="4" s="1"/>
  <c r="AK253" i="4"/>
  <c r="AJ253" i="4"/>
  <c r="AC242" i="4"/>
  <c r="I242" i="4"/>
  <c r="S147" i="4"/>
  <c r="AI288" i="4"/>
  <c r="AJ288" i="4"/>
  <c r="AK288" i="4"/>
  <c r="AC148" i="4"/>
  <c r="I148" i="4"/>
  <c r="U130" i="4"/>
  <c r="AF130" i="4"/>
  <c r="S148" i="4"/>
  <c r="AC251" i="4"/>
  <c r="I251" i="4"/>
  <c r="S418" i="4"/>
  <c r="AB418" i="4" s="1"/>
  <c r="S395" i="4"/>
  <c r="AI439" i="4"/>
  <c r="AJ439" i="4"/>
  <c r="AK439" i="4"/>
  <c r="AC369" i="4"/>
  <c r="K369" i="4"/>
  <c r="U62" i="4"/>
  <c r="AF62" i="4"/>
  <c r="U24" i="4"/>
  <c r="AF24" i="4"/>
  <c r="AJ248" i="4"/>
  <c r="AI248" i="4"/>
  <c r="AK248" i="4"/>
  <c r="AI51" i="4"/>
  <c r="AK51" i="4"/>
  <c r="AJ51" i="4"/>
  <c r="I52" i="4"/>
  <c r="AC52" i="4"/>
  <c r="U166" i="4"/>
  <c r="AF166" i="4"/>
  <c r="AI420" i="4"/>
  <c r="AD103" i="4"/>
  <c r="AE377" i="4"/>
  <c r="AI440" i="4"/>
  <c r="AJ440" i="4"/>
  <c r="AK440" i="4"/>
  <c r="S376" i="4"/>
  <c r="AB376" i="4" s="1"/>
  <c r="U358" i="4"/>
  <c r="AF358" i="4"/>
  <c r="I195" i="4"/>
  <c r="AC195" i="4"/>
  <c r="S260" i="4"/>
  <c r="S369" i="4"/>
  <c r="AC412" i="4"/>
  <c r="K412" i="4"/>
  <c r="S412" i="4"/>
  <c r="K270" i="4"/>
  <c r="AC270" i="4"/>
  <c r="S386" i="4"/>
  <c r="AB386" i="4" s="1"/>
  <c r="AC48" i="4"/>
  <c r="I48" i="4"/>
  <c r="AC379" i="4"/>
  <c r="K379" i="4"/>
  <c r="AC56" i="4"/>
  <c r="I56" i="4"/>
  <c r="I127" i="4"/>
  <c r="AC127" i="4"/>
  <c r="AC121" i="4"/>
  <c r="I121" i="4"/>
  <c r="S121" i="4"/>
  <c r="AC68" i="4"/>
  <c r="S68" i="4"/>
  <c r="AB68" i="4" s="1"/>
  <c r="I125" i="4"/>
  <c r="S125" i="4"/>
  <c r="AC125" i="4"/>
  <c r="S64" i="4"/>
  <c r="AC64" i="4"/>
  <c r="AF60" i="4"/>
  <c r="U60" i="4"/>
  <c r="AC313" i="4"/>
  <c r="K313" i="4"/>
  <c r="K310" i="4"/>
  <c r="S310" i="4"/>
  <c r="AB310" i="4" s="1"/>
  <c r="AC310" i="4"/>
  <c r="S248" i="4"/>
  <c r="AF167" i="4"/>
  <c r="U167" i="4"/>
  <c r="U396" i="4"/>
  <c r="AF396" i="4"/>
  <c r="S261" i="4"/>
  <c r="AF261" i="4" s="1"/>
  <c r="AC261" i="4"/>
  <c r="AI59" i="4"/>
  <c r="AJ59" i="4"/>
  <c r="AK59" i="4"/>
  <c r="AF323" i="4"/>
  <c r="U323" i="4"/>
  <c r="AT251" i="4"/>
  <c r="AS251" i="4" s="1"/>
  <c r="AR251" i="4" s="1"/>
  <c r="AQ251" i="4" s="1"/>
  <c r="AP251" i="4" s="1"/>
  <c r="AO251" i="4" s="1"/>
  <c r="AN251" i="4" s="1"/>
  <c r="AM251" i="4" s="1"/>
  <c r="AL251" i="4" s="1"/>
  <c r="S29" i="4"/>
  <c r="S52" i="4"/>
  <c r="AF150" i="4"/>
  <c r="U150" i="4"/>
  <c r="U426" i="4"/>
  <c r="AF426" i="4"/>
  <c r="AI135" i="4"/>
  <c r="AH135" i="4" s="1"/>
  <c r="AA135" i="4" s="1"/>
  <c r="AK135" i="4"/>
  <c r="AJ135" i="4"/>
  <c r="AC395" i="4"/>
  <c r="K395" i="4"/>
  <c r="O224" i="3"/>
  <c r="C16" i="3"/>
  <c r="D18" i="3" s="1"/>
  <c r="O219" i="3"/>
  <c r="O221" i="3"/>
  <c r="O220" i="3"/>
  <c r="C15" i="3"/>
  <c r="C18" i="3" s="1"/>
  <c r="O218" i="3"/>
  <c r="O223" i="3"/>
  <c r="O222" i="3"/>
  <c r="AB104" i="4"/>
  <c r="AA123" i="4"/>
  <c r="AD123" i="4" s="1"/>
  <c r="AB337" i="4"/>
  <c r="AE411" i="4"/>
  <c r="AA23" i="4"/>
  <c r="AD23" i="4" s="1"/>
  <c r="AB166" i="4"/>
  <c r="AA427" i="4"/>
  <c r="AE427" i="4" s="1"/>
  <c r="AB339" i="4"/>
  <c r="AB401" i="4"/>
  <c r="AE120" i="4"/>
  <c r="AD426" i="4"/>
  <c r="AE337" i="4"/>
  <c r="AB195" i="4"/>
  <c r="AA106" i="4"/>
  <c r="AE106" i="4" s="1"/>
  <c r="O440" i="4"/>
  <c r="O439" i="4"/>
  <c r="AA434" i="1"/>
  <c r="AB434" i="1"/>
  <c r="AD435" i="1"/>
  <c r="AE435" i="1"/>
  <c r="AE193" i="4"/>
  <c r="AA98" i="4"/>
  <c r="AD98" i="4" s="1"/>
  <c r="AD180" i="4"/>
  <c r="O438" i="4"/>
  <c r="AF438" i="4"/>
  <c r="K438" i="4"/>
  <c r="AC438" i="4"/>
  <c r="AT438" i="4"/>
  <c r="AS438" i="4" s="1"/>
  <c r="AR438" i="4" s="1"/>
  <c r="AQ438" i="4" s="1"/>
  <c r="AP438" i="4" s="1"/>
  <c r="AO438" i="4" s="1"/>
  <c r="AN438" i="4" s="1"/>
  <c r="AM438" i="4" s="1"/>
  <c r="AL438" i="4" s="1"/>
  <c r="AS433" i="1"/>
  <c r="AR433" i="1" s="1"/>
  <c r="AQ433" i="1" s="1"/>
  <c r="AP433" i="1" s="1"/>
  <c r="AO433" i="1" s="1"/>
  <c r="AN433" i="1" s="1"/>
  <c r="AM433" i="1" s="1"/>
  <c r="AL433" i="1" s="1"/>
  <c r="AT433" i="1"/>
  <c r="AF433" i="1"/>
  <c r="K433" i="1"/>
  <c r="AC433" i="1"/>
  <c r="U433" i="1"/>
  <c r="AB193" i="4"/>
  <c r="AD414" i="4"/>
  <c r="AB180" i="4"/>
  <c r="AA107" i="4"/>
  <c r="AB414" i="4"/>
  <c r="AE382" i="4"/>
  <c r="AD166" i="4"/>
  <c r="AE166" i="4"/>
  <c r="AA318" i="4"/>
  <c r="AD360" i="4"/>
  <c r="AB80" i="4"/>
  <c r="AD377" i="4"/>
  <c r="AA298" i="4"/>
  <c r="AE298" i="4" s="1"/>
  <c r="AB164" i="4"/>
  <c r="AE80" i="4"/>
  <c r="AA197" i="4"/>
  <c r="AA350" i="4"/>
  <c r="AE350" i="4" s="1"/>
  <c r="AB377" i="4"/>
  <c r="AE325" i="4"/>
  <c r="AE168" i="4"/>
  <c r="AE119" i="4"/>
  <c r="AB119" i="4"/>
  <c r="AB426" i="4"/>
  <c r="AE244" i="4"/>
  <c r="AA95" i="4"/>
  <c r="AD95" i="4" s="1"/>
  <c r="AB360" i="4"/>
  <c r="AB265" i="4"/>
  <c r="AB244" i="4"/>
  <c r="AE103" i="4"/>
  <c r="AB168" i="4"/>
  <c r="AB103" i="4"/>
  <c r="AA162" i="4"/>
  <c r="S437" i="4"/>
  <c r="AF437" i="4" s="1"/>
  <c r="O437" i="4"/>
  <c r="AT437" i="4"/>
  <c r="AS437" i="4" s="1"/>
  <c r="AR437" i="4" s="1"/>
  <c r="AQ437" i="4" s="1"/>
  <c r="AP437" i="4" s="1"/>
  <c r="AO437" i="4" s="1"/>
  <c r="AN437" i="4" s="1"/>
  <c r="AM437" i="4" s="1"/>
  <c r="AL437" i="4" s="1"/>
  <c r="K437" i="4"/>
  <c r="AC437" i="4"/>
  <c r="S432" i="1"/>
  <c r="AF432" i="1" s="1"/>
  <c r="AT432" i="1"/>
  <c r="AS432" i="1" s="1"/>
  <c r="AR432" i="1" s="1"/>
  <c r="AQ432" i="1" s="1"/>
  <c r="AP432" i="1" s="1"/>
  <c r="AO432" i="1" s="1"/>
  <c r="AN432" i="1" s="1"/>
  <c r="AM432" i="1" s="1"/>
  <c r="AL432" i="1" s="1"/>
  <c r="K432" i="1"/>
  <c r="AC432" i="1"/>
  <c r="U432" i="1"/>
  <c r="AA152" i="4"/>
  <c r="AB152" i="4"/>
  <c r="AA406" i="4"/>
  <c r="AA227" i="4"/>
  <c r="AB227" i="4"/>
  <c r="AB30" i="4"/>
  <c r="AA30" i="4"/>
  <c r="AA228" i="4"/>
  <c r="AB228" i="4"/>
  <c r="AA231" i="4"/>
  <c r="AB231" i="4"/>
  <c r="AA272" i="4"/>
  <c r="AB272" i="4"/>
  <c r="AA363" i="4"/>
  <c r="AB363" i="4"/>
  <c r="AA407" i="4"/>
  <c r="AB407" i="4"/>
  <c r="AA202" i="4"/>
  <c r="AB202" i="4"/>
  <c r="AA268" i="4"/>
  <c r="AB268" i="4"/>
  <c r="AA149" i="4"/>
  <c r="AA260" i="4"/>
  <c r="AB260" i="4"/>
  <c r="AA408" i="4"/>
  <c r="AB408" i="4"/>
  <c r="AA312" i="4"/>
  <c r="AA186" i="4"/>
  <c r="AB186" i="4"/>
  <c r="AA33" i="4"/>
  <c r="AB201" i="4"/>
  <c r="AA201" i="4"/>
  <c r="AA367" i="4"/>
  <c r="AA130" i="4"/>
  <c r="AB130" i="4"/>
  <c r="AB254" i="4"/>
  <c r="AA254" i="4"/>
  <c r="AA65" i="4"/>
  <c r="AB65" i="4"/>
  <c r="AB364" i="4"/>
  <c r="AA364" i="4"/>
  <c r="AA416" i="4"/>
  <c r="AB416" i="4"/>
  <c r="AA372" i="4"/>
  <c r="AB372" i="4"/>
  <c r="AA221" i="4"/>
  <c r="AB221" i="4"/>
  <c r="AA280" i="4"/>
  <c r="AA69" i="4"/>
  <c r="AB230" i="4"/>
  <c r="AA230" i="4"/>
  <c r="AA82" i="4"/>
  <c r="AB82" i="4"/>
  <c r="AA71" i="4"/>
  <c r="AB71" i="4"/>
  <c r="AA354" i="4"/>
  <c r="AB354" i="4"/>
  <c r="AA157" i="4"/>
  <c r="AB157" i="4"/>
  <c r="AA88" i="4"/>
  <c r="AB88" i="4"/>
  <c r="AA305" i="4"/>
  <c r="AB305" i="4"/>
  <c r="AB403" i="4"/>
  <c r="AA399" i="4"/>
  <c r="AA289" i="4"/>
  <c r="AB289" i="4"/>
  <c r="AA131" i="4"/>
  <c r="AB131" i="4"/>
  <c r="AA383" i="4"/>
  <c r="AA379" i="4"/>
  <c r="AB292" i="4"/>
  <c r="AA292" i="4"/>
  <c r="AE375" i="4"/>
  <c r="AA108" i="4"/>
  <c r="AD108" i="4" s="1"/>
  <c r="AA229" i="4"/>
  <c r="AB229" i="4"/>
  <c r="AA160" i="4"/>
  <c r="AB160" i="4"/>
  <c r="AB159" i="4"/>
  <c r="AA159" i="4"/>
  <c r="AB256" i="4"/>
  <c r="AA256" i="4"/>
  <c r="AA297" i="4"/>
  <c r="AB297" i="4"/>
  <c r="AB183" i="4"/>
  <c r="AA183" i="4"/>
  <c r="AA327" i="4"/>
  <c r="AA194" i="4"/>
  <c r="AB194" i="4"/>
  <c r="AB306" i="4"/>
  <c r="AA306" i="4"/>
  <c r="AB94" i="4"/>
  <c r="AA94" i="4"/>
  <c r="AA300" i="4"/>
  <c r="AB300" i="4"/>
  <c r="AA115" i="4"/>
  <c r="AA366" i="4"/>
  <c r="AA340" i="4"/>
  <c r="AB340" i="4"/>
  <c r="AA187" i="4"/>
  <c r="AB187" i="4"/>
  <c r="AA47" i="4"/>
  <c r="AB47" i="4"/>
  <c r="AA156" i="4"/>
  <c r="AB156" i="4"/>
  <c r="AA274" i="4"/>
  <c r="AB274" i="4"/>
  <c r="AA409" i="4"/>
  <c r="AB409" i="4"/>
  <c r="AB141" i="4"/>
  <c r="AA141" i="4"/>
  <c r="AA146" i="4"/>
  <c r="AB146" i="4"/>
  <c r="AA215" i="4"/>
  <c r="AD215" i="4" s="1"/>
  <c r="AB371" i="4"/>
  <c r="AD403" i="4"/>
  <c r="AA320" i="4"/>
  <c r="AB320" i="4"/>
  <c r="AB140" i="4"/>
  <c r="AA140" i="4"/>
  <c r="AA310" i="4"/>
  <c r="AB144" i="4"/>
  <c r="AA144" i="4"/>
  <c r="AB184" i="4"/>
  <c r="AA184" i="4"/>
  <c r="AA361" i="4"/>
  <c r="AB361" i="4"/>
  <c r="AB370" i="4"/>
  <c r="AA127" i="4"/>
  <c r="AB127" i="4"/>
  <c r="AB169" i="4"/>
  <c r="AA169" i="4"/>
  <c r="AA109" i="4"/>
  <c r="AB109" i="4"/>
  <c r="AA376" i="4"/>
  <c r="AB200" i="4"/>
  <c r="AA200" i="4"/>
  <c r="AA85" i="4"/>
  <c r="AA349" i="4"/>
  <c r="AB349" i="4"/>
  <c r="AA21" i="4"/>
  <c r="AB21" i="4"/>
  <c r="AB178" i="4"/>
  <c r="AA178" i="4"/>
  <c r="AA68" i="4"/>
  <c r="AB90" i="4"/>
  <c r="AA90" i="4"/>
  <c r="AA99" i="4"/>
  <c r="AB99" i="4"/>
  <c r="AB411" i="4"/>
  <c r="AB175" i="4"/>
  <c r="AA175" i="4"/>
  <c r="AB326" i="4"/>
  <c r="AA326" i="4"/>
  <c r="AB92" i="4"/>
  <c r="AA92" i="4"/>
  <c r="AA121" i="4"/>
  <c r="AB121" i="4"/>
  <c r="AA111" i="4"/>
  <c r="AB111" i="4"/>
  <c r="AA279" i="4"/>
  <c r="AB279" i="4"/>
  <c r="AB374" i="4"/>
  <c r="AA374" i="4"/>
  <c r="AB388" i="4"/>
  <c r="AA388" i="4"/>
  <c r="AA264" i="4"/>
  <c r="AA283" i="4"/>
  <c r="AB283" i="4"/>
  <c r="AA405" i="4"/>
  <c r="AA91" i="4"/>
  <c r="AB91" i="4"/>
  <c r="AB179" i="4"/>
  <c r="AD371" i="4"/>
  <c r="AB241" i="4"/>
  <c r="AA241" i="4"/>
  <c r="AB117" i="4"/>
  <c r="AA117" i="4"/>
  <c r="AA218" i="4"/>
  <c r="AB218" i="4"/>
  <c r="AB389" i="4"/>
  <c r="AA389" i="4"/>
  <c r="AA309" i="4"/>
  <c r="AB309" i="4"/>
  <c r="AD295" i="4"/>
  <c r="AE295" i="4"/>
  <c r="AA199" i="4"/>
  <c r="AB199" i="4"/>
  <c r="AA386" i="4"/>
  <c r="AB167" i="4"/>
  <c r="AA167" i="4"/>
  <c r="AB299" i="4"/>
  <c r="AA299" i="4"/>
  <c r="AB328" i="4"/>
  <c r="AA328" i="4"/>
  <c r="AB314" i="4"/>
  <c r="AA314" i="4"/>
  <c r="AB74" i="4"/>
  <c r="AA74" i="4"/>
  <c r="AB63" i="4"/>
  <c r="AA63" i="4"/>
  <c r="AB50" i="4"/>
  <c r="AA50" i="4"/>
  <c r="AA28" i="4"/>
  <c r="AB28" i="4"/>
  <c r="AA333" i="4"/>
  <c r="AB333" i="4"/>
  <c r="AA58" i="4"/>
  <c r="AA282" i="4"/>
  <c r="AB282" i="4"/>
  <c r="AB22" i="4"/>
  <c r="AA22" i="4"/>
  <c r="AA313" i="4"/>
  <c r="AB313" i="4"/>
  <c r="AB287" i="4"/>
  <c r="AA287" i="4"/>
  <c r="AA129" i="4"/>
  <c r="AB129" i="4"/>
  <c r="AA341" i="4"/>
  <c r="AA301" i="4"/>
  <c r="AB301" i="4"/>
  <c r="AA133" i="4"/>
  <c r="AB133" i="4"/>
  <c r="AB259" i="4"/>
  <c r="AA259" i="4"/>
  <c r="AB271" i="4"/>
  <c r="AA271" i="4"/>
  <c r="AA134" i="4"/>
  <c r="AB134" i="4"/>
  <c r="AB145" i="4"/>
  <c r="AA145" i="4"/>
  <c r="AA269" i="4"/>
  <c r="AB66" i="4"/>
  <c r="AA66" i="4"/>
  <c r="AB387" i="4"/>
  <c r="AA387" i="4"/>
  <c r="AB192" i="4"/>
  <c r="AA192" i="4"/>
  <c r="AB402" i="4"/>
  <c r="AA402" i="4"/>
  <c r="AA97" i="4"/>
  <c r="AB97" i="4"/>
  <c r="AA76" i="4"/>
  <c r="AB76" i="4"/>
  <c r="AA87" i="4"/>
  <c r="AB42" i="4"/>
  <c r="AA42" i="4"/>
  <c r="AB212" i="4"/>
  <c r="AA212" i="4"/>
  <c r="AA60" i="4"/>
  <c r="AB60" i="4"/>
  <c r="AB238" i="4"/>
  <c r="AA238" i="4"/>
  <c r="AA250" i="4"/>
  <c r="AB250" i="4"/>
  <c r="AA257" i="4"/>
  <c r="AB257" i="4"/>
  <c r="AB424" i="4"/>
  <c r="AA424" i="4"/>
  <c r="AA237" i="4"/>
  <c r="AB237" i="4"/>
  <c r="AA311" i="4"/>
  <c r="AB311" i="4"/>
  <c r="AB139" i="4"/>
  <c r="AA139" i="4"/>
  <c r="AA163" i="4"/>
  <c r="AE245" i="4"/>
  <c r="AB113" i="4"/>
  <c r="AA113" i="4"/>
  <c r="AB147" i="4"/>
  <c r="AA147" i="4"/>
  <c r="AA142" i="4"/>
  <c r="AB142" i="4"/>
  <c r="AA72" i="4"/>
  <c r="AB72" i="4"/>
  <c r="AB154" i="4"/>
  <c r="AA154" i="4"/>
  <c r="AA213" i="4"/>
  <c r="AB213" i="4"/>
  <c r="AA404" i="4"/>
  <c r="AB404" i="4"/>
  <c r="AA191" i="4"/>
  <c r="AA158" i="4"/>
  <c r="AB158" i="4"/>
  <c r="AB351" i="4"/>
  <c r="AA351" i="4"/>
  <c r="AB136" i="4"/>
  <c r="AA136" i="4"/>
  <c r="AA150" i="4"/>
  <c r="AB150" i="4"/>
  <c r="AB246" i="4"/>
  <c r="AA246" i="4"/>
  <c r="AB205" i="4"/>
  <c r="AA205" i="4"/>
  <c r="AA303" i="4"/>
  <c r="AB303" i="4"/>
  <c r="AA331" i="4"/>
  <c r="AB331" i="4"/>
  <c r="AA242" i="4"/>
  <c r="AB261" i="4"/>
  <c r="AA261" i="4"/>
  <c r="AA93" i="4"/>
  <c r="AB294" i="4"/>
  <c r="AB336" i="4"/>
  <c r="AA336" i="4"/>
  <c r="AB286" i="4"/>
  <c r="AA286" i="4"/>
  <c r="AB44" i="4"/>
  <c r="AA44" i="4"/>
  <c r="AA362" i="4"/>
  <c r="AB362" i="4"/>
  <c r="AA334" i="4"/>
  <c r="AA321" i="4"/>
  <c r="AB321" i="4"/>
  <c r="AB226" i="4"/>
  <c r="AA226" i="4"/>
  <c r="AA190" i="4"/>
  <c r="AB190" i="4"/>
  <c r="AA324" i="4"/>
  <c r="AB324" i="4"/>
  <c r="AA290" i="4"/>
  <c r="AB290" i="4"/>
  <c r="AA338" i="4"/>
  <c r="AB338" i="4"/>
  <c r="AA181" i="4"/>
  <c r="AB181" i="4"/>
  <c r="AA48" i="4"/>
  <c r="AB356" i="4"/>
  <c r="AA356" i="4"/>
  <c r="AA206" i="4"/>
  <c r="AB206" i="4"/>
  <c r="AB55" i="4"/>
  <c r="AA55" i="4"/>
  <c r="AA223" i="4"/>
  <c r="AB223" i="4"/>
  <c r="AA225" i="4"/>
  <c r="AB225" i="4"/>
  <c r="AB185" i="4"/>
  <c r="AA185" i="4"/>
  <c r="AB56" i="4"/>
  <c r="AA56" i="4"/>
  <c r="AA174" i="4"/>
  <c r="AB174" i="4"/>
  <c r="AA210" i="4"/>
  <c r="AA330" i="4"/>
  <c r="AB330" i="4"/>
  <c r="AA173" i="4"/>
  <c r="AB173" i="4"/>
  <c r="AB209" i="4"/>
  <c r="AA209" i="4"/>
  <c r="AA235" i="4"/>
  <c r="AB235" i="4"/>
  <c r="AA151" i="4"/>
  <c r="AB151" i="4"/>
  <c r="AA79" i="4"/>
  <c r="AA353" i="4"/>
  <c r="AB353" i="4"/>
  <c r="AA234" i="4"/>
  <c r="AB234" i="4"/>
  <c r="AB348" i="4"/>
  <c r="AA348" i="4"/>
  <c r="AB276" i="4"/>
  <c r="AA276" i="4"/>
  <c r="AB332" i="4"/>
  <c r="AA332" i="4"/>
  <c r="AA26" i="4"/>
  <c r="AB26" i="4"/>
  <c r="AA77" i="4"/>
  <c r="AB77" i="4"/>
  <c r="AB53" i="4"/>
  <c r="AA53" i="4"/>
  <c r="AB81" i="4"/>
  <c r="AA81" i="4"/>
  <c r="AD294" i="4"/>
  <c r="AA171" i="4"/>
  <c r="AB171" i="4"/>
  <c r="AA240" i="4"/>
  <c r="AB143" i="4"/>
  <c r="AA143" i="4"/>
  <c r="AB176" i="4"/>
  <c r="AA176" i="4"/>
  <c r="AA322" i="4"/>
  <c r="AB322" i="4"/>
  <c r="AA243" i="4"/>
  <c r="AB243" i="4"/>
  <c r="AB217" i="4"/>
  <c r="AA358" i="4"/>
  <c r="AB358" i="4"/>
  <c r="AA105" i="4"/>
  <c r="AA357" i="4"/>
  <c r="AB357" i="4"/>
  <c r="AB381" i="4"/>
  <c r="AA293" i="4"/>
  <c r="AB293" i="4"/>
  <c r="AB114" i="4"/>
  <c r="AA114" i="4"/>
  <c r="AB204" i="4"/>
  <c r="AA204" i="4"/>
  <c r="AA347" i="4"/>
  <c r="AB347" i="4"/>
  <c r="AA319" i="4"/>
  <c r="AB45" i="4"/>
  <c r="AA45" i="4"/>
  <c r="AA307" i="4"/>
  <c r="AB307" i="4"/>
  <c r="AA224" i="4"/>
  <c r="AB224" i="4"/>
  <c r="AB189" i="4"/>
  <c r="AA189" i="4"/>
  <c r="AA275" i="4"/>
  <c r="AB275" i="4"/>
  <c r="AA34" i="4"/>
  <c r="AB34" i="4"/>
  <c r="AA263" i="4"/>
  <c r="AB263" i="4"/>
  <c r="AA31" i="4"/>
  <c r="AB31" i="4"/>
  <c r="AA278" i="4"/>
  <c r="AA207" i="4"/>
  <c r="AA170" i="4"/>
  <c r="AE373" i="4"/>
  <c r="S435" i="4"/>
  <c r="U435" i="4" s="1"/>
  <c r="S436" i="4"/>
  <c r="U436" i="4" s="1"/>
  <c r="AC432" i="4"/>
  <c r="O435" i="4"/>
  <c r="O433" i="4"/>
  <c r="K433" i="4"/>
  <c r="AC433" i="4"/>
  <c r="AT435" i="4"/>
  <c r="AS435" i="4" s="1"/>
  <c r="AR435" i="4" s="1"/>
  <c r="AQ435" i="4" s="1"/>
  <c r="AP435" i="4" s="1"/>
  <c r="AO435" i="4" s="1"/>
  <c r="AN435" i="4" s="1"/>
  <c r="AM435" i="4" s="1"/>
  <c r="AL435" i="4" s="1"/>
  <c r="AT433" i="4"/>
  <c r="AS433" i="4" s="1"/>
  <c r="AR433" i="4" s="1"/>
  <c r="AQ433" i="4" s="1"/>
  <c r="AP433" i="4" s="1"/>
  <c r="AO433" i="4" s="1"/>
  <c r="AN433" i="4" s="1"/>
  <c r="AM433" i="4" s="1"/>
  <c r="AL433" i="4" s="1"/>
  <c r="K435" i="4"/>
  <c r="AC435" i="4"/>
  <c r="S433" i="4"/>
  <c r="G341" i="1"/>
  <c r="K341" i="1" s="1"/>
  <c r="P341" i="1"/>
  <c r="S341" i="1" s="1"/>
  <c r="U341" i="1" s="1"/>
  <c r="S431" i="1"/>
  <c r="S380" i="1"/>
  <c r="U380" i="1" s="1"/>
  <c r="G346" i="1"/>
  <c r="K346" i="1" s="1"/>
  <c r="P346" i="1"/>
  <c r="S346" i="1" s="1"/>
  <c r="U346" i="1" s="1"/>
  <c r="S277" i="1"/>
  <c r="U277" i="1" s="1"/>
  <c r="G238" i="1"/>
  <c r="I238" i="1" s="1"/>
  <c r="P238" i="1"/>
  <c r="P262" i="1"/>
  <c r="S262" i="1" s="1"/>
  <c r="U262" i="1" s="1"/>
  <c r="G262" i="1"/>
  <c r="K262" i="1" s="1"/>
  <c r="S215" i="1"/>
  <c r="U215" i="1" s="1"/>
  <c r="S181" i="1"/>
  <c r="U181" i="1" s="1"/>
  <c r="G286" i="1"/>
  <c r="K286" i="1" s="1"/>
  <c r="P286" i="1"/>
  <c r="S174" i="1"/>
  <c r="U174" i="1" s="1"/>
  <c r="G347" i="1"/>
  <c r="K347" i="1" s="1"/>
  <c r="P347" i="1"/>
  <c r="S347" i="1" s="1"/>
  <c r="U347" i="1" s="1"/>
  <c r="AF419" i="1"/>
  <c r="U419" i="1"/>
  <c r="P363" i="1"/>
  <c r="G363" i="1"/>
  <c r="K363" i="1" s="1"/>
  <c r="P170" i="1"/>
  <c r="G170" i="1"/>
  <c r="I170" i="1" s="1"/>
  <c r="P164" i="1"/>
  <c r="G164" i="1"/>
  <c r="I164" i="1" s="1"/>
  <c r="G162" i="1"/>
  <c r="I162" i="1" s="1"/>
  <c r="P162" i="1"/>
  <c r="S162" i="1" s="1"/>
  <c r="U162" i="1" s="1"/>
  <c r="G359" i="1"/>
  <c r="K359" i="1" s="1"/>
  <c r="P359" i="1"/>
  <c r="S359" i="1" s="1"/>
  <c r="U359" i="1" s="1"/>
  <c r="P155" i="1"/>
  <c r="G155" i="1"/>
  <c r="I155" i="1" s="1"/>
  <c r="G284" i="1"/>
  <c r="K284" i="1" s="1"/>
  <c r="P284" i="1"/>
  <c r="S284" i="1" s="1"/>
  <c r="U284" i="1" s="1"/>
  <c r="G260" i="1"/>
  <c r="K260" i="1" s="1"/>
  <c r="P260" i="1"/>
  <c r="S260" i="1" s="1"/>
  <c r="U260" i="1" s="1"/>
  <c r="P287" i="1"/>
  <c r="G287" i="1"/>
  <c r="K287" i="1" s="1"/>
  <c r="S222" i="1"/>
  <c r="U222" i="1" s="1"/>
  <c r="S224" i="1"/>
  <c r="U224" i="1" s="1"/>
  <c r="G345" i="1"/>
  <c r="K345" i="1" s="1"/>
  <c r="P345" i="1"/>
  <c r="S345" i="1" s="1"/>
  <c r="U345" i="1" s="1"/>
  <c r="AK419" i="1"/>
  <c r="G332" i="1"/>
  <c r="I332" i="1" s="1"/>
  <c r="P332" i="1"/>
  <c r="G309" i="1"/>
  <c r="K309" i="1" s="1"/>
  <c r="P309" i="1"/>
  <c r="G171" i="1"/>
  <c r="I171" i="1" s="1"/>
  <c r="P171" i="1"/>
  <c r="S404" i="1"/>
  <c r="U404" i="1" s="1"/>
  <c r="AI419" i="1"/>
  <c r="AH419" i="1" s="1"/>
  <c r="G358" i="1"/>
  <c r="K358" i="1" s="1"/>
  <c r="P358" i="1"/>
  <c r="G379" i="1"/>
  <c r="I379" i="1" s="1"/>
  <c r="P379" i="1"/>
  <c r="G336" i="1"/>
  <c r="K336" i="1" s="1"/>
  <c r="P336" i="1"/>
  <c r="G383" i="1"/>
  <c r="K383" i="1" s="1"/>
  <c r="P383" i="1"/>
  <c r="P334" i="1"/>
  <c r="S334" i="1" s="1"/>
  <c r="U334" i="1" s="1"/>
  <c r="G334" i="1"/>
  <c r="K334" i="1" s="1"/>
  <c r="AR418" i="1"/>
  <c r="AQ418" i="1" s="1"/>
  <c r="AP418" i="1" s="1"/>
  <c r="AO418" i="1" s="1"/>
  <c r="AN418" i="1" s="1"/>
  <c r="AM418" i="1" s="1"/>
  <c r="AL418" i="1" s="1"/>
  <c r="AK418" i="1" s="1"/>
  <c r="AR415" i="1"/>
  <c r="AQ415" i="1" s="1"/>
  <c r="AP415" i="1" s="1"/>
  <c r="AO415" i="1" s="1"/>
  <c r="AN415" i="1" s="1"/>
  <c r="AM415" i="1" s="1"/>
  <c r="AL415" i="1" s="1"/>
  <c r="AR431" i="1"/>
  <c r="AQ431" i="1" s="1"/>
  <c r="AP431" i="1" s="1"/>
  <c r="AO431" i="1" s="1"/>
  <c r="AN431" i="1" s="1"/>
  <c r="AM431" i="1" s="1"/>
  <c r="AL431" i="1" s="1"/>
  <c r="AJ431" i="1" s="1"/>
  <c r="G398" i="1"/>
  <c r="P398" i="1"/>
  <c r="S398" i="1" s="1"/>
  <c r="U398" i="1" s="1"/>
  <c r="G338" i="1"/>
  <c r="K338" i="1" s="1"/>
  <c r="P338" i="1"/>
  <c r="S338" i="1" s="1"/>
  <c r="U338" i="1" s="1"/>
  <c r="G337" i="1"/>
  <c r="K337" i="1" s="1"/>
  <c r="P337" i="1"/>
  <c r="S337" i="1" s="1"/>
  <c r="U337" i="1" s="1"/>
  <c r="G145" i="1"/>
  <c r="I145" i="1" s="1"/>
  <c r="P145" i="1"/>
  <c r="S145" i="1" s="1"/>
  <c r="U145" i="1" s="1"/>
  <c r="G161" i="1"/>
  <c r="I161" i="1" s="1"/>
  <c r="P161" i="1"/>
  <c r="S161" i="1" s="1"/>
  <c r="U161" i="1" s="1"/>
  <c r="AH417" i="1"/>
  <c r="G340" i="1"/>
  <c r="K340" i="1" s="1"/>
  <c r="P340" i="1"/>
  <c r="S400" i="1"/>
  <c r="U400" i="1" s="1"/>
  <c r="G344" i="1"/>
  <c r="K344" i="1" s="1"/>
  <c r="P344" i="1"/>
  <c r="S344" i="1" s="1"/>
  <c r="U344" i="1" s="1"/>
  <c r="S169" i="1"/>
  <c r="U169" i="1" s="1"/>
  <c r="S371" i="1"/>
  <c r="U371" i="1" s="1"/>
  <c r="G146" i="1"/>
  <c r="I146" i="1" s="1"/>
  <c r="P146" i="1"/>
  <c r="S146" i="1" s="1"/>
  <c r="U146" i="1" s="1"/>
  <c r="AK409" i="1"/>
  <c r="AJ409" i="1"/>
  <c r="AI409" i="1"/>
  <c r="AJ421" i="1"/>
  <c r="AI421" i="1"/>
  <c r="AK421" i="1"/>
  <c r="AJ422" i="1"/>
  <c r="AI422" i="1"/>
  <c r="AH422" i="1" s="1"/>
  <c r="AA422" i="1" s="1"/>
  <c r="AE422" i="1" s="1"/>
  <c r="AK422" i="1"/>
  <c r="AI418" i="1"/>
  <c r="AJ418" i="1"/>
  <c r="AI424" i="1"/>
  <c r="AK424" i="1"/>
  <c r="AJ424" i="1"/>
  <c r="AI412" i="1"/>
  <c r="AH412" i="1" s="1"/>
  <c r="AA412" i="1" s="1"/>
  <c r="AE412" i="1" s="1"/>
  <c r="AJ412" i="1"/>
  <c r="AK412" i="1"/>
  <c r="AI416" i="1"/>
  <c r="AH416" i="1" s="1"/>
  <c r="AK416" i="1"/>
  <c r="AJ416" i="1"/>
  <c r="AK423" i="1"/>
  <c r="AI423" i="1"/>
  <c r="AJ423" i="1"/>
  <c r="G382" i="1"/>
  <c r="K382" i="1" s="1"/>
  <c r="P382" i="1"/>
  <c r="U422" i="1"/>
  <c r="AF422" i="1"/>
  <c r="AA419" i="1"/>
  <c r="AB419" i="1"/>
  <c r="AC429" i="1"/>
  <c r="U429" i="1"/>
  <c r="G252" i="1"/>
  <c r="I252" i="1" s="1"/>
  <c r="P252" i="1"/>
  <c r="G173" i="1"/>
  <c r="I173" i="1" s="1"/>
  <c r="P173" i="1"/>
  <c r="G115" i="1"/>
  <c r="I115" i="1" s="1"/>
  <c r="P115" i="1"/>
  <c r="S115" i="1" s="1"/>
  <c r="U115" i="1" s="1"/>
  <c r="G97" i="1"/>
  <c r="I97" i="1" s="1"/>
  <c r="P97" i="1"/>
  <c r="G51" i="1"/>
  <c r="I51" i="1" s="1"/>
  <c r="P51" i="1"/>
  <c r="AK413" i="1"/>
  <c r="AJ413" i="1"/>
  <c r="AI413" i="1"/>
  <c r="S313" i="1"/>
  <c r="U313" i="1" s="1"/>
  <c r="G110" i="1"/>
  <c r="I110" i="1" s="1"/>
  <c r="P110" i="1"/>
  <c r="G101" i="1"/>
  <c r="I101" i="1" s="1"/>
  <c r="P101" i="1"/>
  <c r="G256" i="1"/>
  <c r="J256" i="1" s="1"/>
  <c r="P256" i="1"/>
  <c r="S328" i="1"/>
  <c r="U328" i="1" s="1"/>
  <c r="AF415" i="1"/>
  <c r="U415" i="1"/>
  <c r="G329" i="1"/>
  <c r="K329" i="1" s="1"/>
  <c r="P329" i="1"/>
  <c r="G350" i="1"/>
  <c r="K350" i="1" s="1"/>
  <c r="P350" i="1"/>
  <c r="G100" i="1"/>
  <c r="I100" i="1" s="1"/>
  <c r="P100" i="1"/>
  <c r="P119" i="1"/>
  <c r="G119" i="1"/>
  <c r="I119" i="1" s="1"/>
  <c r="G265" i="1"/>
  <c r="K265" i="1" s="1"/>
  <c r="P265" i="1"/>
  <c r="G105" i="1"/>
  <c r="I105" i="1" s="1"/>
  <c r="P105" i="1"/>
  <c r="G349" i="1"/>
  <c r="K349" i="1" s="1"/>
  <c r="P349" i="1"/>
  <c r="AJ420" i="1"/>
  <c r="AI420" i="1"/>
  <c r="AK420" i="1"/>
  <c r="AH410" i="1"/>
  <c r="G134" i="1"/>
  <c r="I134" i="1" s="1"/>
  <c r="P134" i="1"/>
  <c r="S430" i="1"/>
  <c r="U430" i="1" s="1"/>
  <c r="G112" i="1"/>
  <c r="I112" i="1" s="1"/>
  <c r="P112" i="1"/>
  <c r="G98" i="1"/>
  <c r="I98" i="1" s="1"/>
  <c r="P98" i="1"/>
  <c r="P144" i="1"/>
  <c r="G144" i="1"/>
  <c r="I144" i="1" s="1"/>
  <c r="G143" i="1"/>
  <c r="I143" i="1" s="1"/>
  <c r="P143" i="1"/>
  <c r="S143" i="1" s="1"/>
  <c r="U143" i="1" s="1"/>
  <c r="AA417" i="1"/>
  <c r="AB417" i="1"/>
  <c r="S366" i="1"/>
  <c r="U366" i="1" s="1"/>
  <c r="G104" i="1"/>
  <c r="I104" i="1" s="1"/>
  <c r="P104" i="1"/>
  <c r="S104" i="1" s="1"/>
  <c r="U104" i="1" s="1"/>
  <c r="P131" i="1"/>
  <c r="S131" i="1" s="1"/>
  <c r="U131" i="1" s="1"/>
  <c r="G131" i="1"/>
  <c r="I131" i="1" s="1"/>
  <c r="G127" i="1"/>
  <c r="I127" i="1" s="1"/>
  <c r="P127" i="1"/>
  <c r="G141" i="1"/>
  <c r="J141" i="1" s="1"/>
  <c r="P141" i="1"/>
  <c r="G263" i="1"/>
  <c r="K263" i="1" s="1"/>
  <c r="P263" i="1"/>
  <c r="AF420" i="1"/>
  <c r="U420" i="1"/>
  <c r="AH411" i="1"/>
  <c r="S426" i="1"/>
  <c r="U426" i="1" s="1"/>
  <c r="G140" i="1"/>
  <c r="J140" i="1" s="1"/>
  <c r="P140" i="1"/>
  <c r="G123" i="1"/>
  <c r="I123" i="1" s="1"/>
  <c r="P123" i="1"/>
  <c r="P106" i="1"/>
  <c r="S106" i="1" s="1"/>
  <c r="U106" i="1" s="1"/>
  <c r="G106" i="1"/>
  <c r="I106" i="1" s="1"/>
  <c r="G87" i="1"/>
  <c r="I87" i="1" s="1"/>
  <c r="P87" i="1"/>
  <c r="S87" i="1" s="1"/>
  <c r="U87" i="1" s="1"/>
  <c r="S34" i="1"/>
  <c r="U34" i="1" s="1"/>
  <c r="U409" i="1"/>
  <c r="AF409" i="1"/>
  <c r="AH414" i="1"/>
  <c r="G71" i="1"/>
  <c r="I71" i="1" s="1"/>
  <c r="P71" i="1"/>
  <c r="S71" i="1" s="1"/>
  <c r="U71" i="1" s="1"/>
  <c r="G135" i="1"/>
  <c r="I135" i="1" s="1"/>
  <c r="P135" i="1"/>
  <c r="G133" i="1"/>
  <c r="I133" i="1" s="1"/>
  <c r="P133" i="1"/>
  <c r="G103" i="1"/>
  <c r="I103" i="1" s="1"/>
  <c r="P103" i="1"/>
  <c r="G298" i="1"/>
  <c r="K298" i="1" s="1"/>
  <c r="P298" i="1"/>
  <c r="G142" i="1"/>
  <c r="J142" i="1" s="1"/>
  <c r="P142" i="1"/>
  <c r="S142" i="1" s="1"/>
  <c r="U142" i="1" s="1"/>
  <c r="G88" i="1"/>
  <c r="I88" i="1" s="1"/>
  <c r="P88" i="1"/>
  <c r="U412" i="1"/>
  <c r="AF412" i="1"/>
  <c r="K431" i="1"/>
  <c r="AC431" i="1"/>
  <c r="AF428" i="1"/>
  <c r="K428" i="1"/>
  <c r="AC428" i="1"/>
  <c r="AT431" i="1"/>
  <c r="AS431" i="1" s="1"/>
  <c r="AT430" i="1"/>
  <c r="AS430" i="1" s="1"/>
  <c r="K430" i="1"/>
  <c r="AC430" i="1"/>
  <c r="AD233" i="4"/>
  <c r="AE233" i="4"/>
  <c r="AI431" i="1"/>
  <c r="AF426" i="1"/>
  <c r="AT425" i="1"/>
  <c r="AS425" i="1" s="1"/>
  <c r="AR425" i="1" s="1"/>
  <c r="AQ425" i="1" s="1"/>
  <c r="AP425" i="1" s="1"/>
  <c r="AO425" i="1" s="1"/>
  <c r="AN425" i="1" s="1"/>
  <c r="AM425" i="1" s="1"/>
  <c r="AL425" i="1" s="1"/>
  <c r="AS428" i="1"/>
  <c r="AR429" i="1" s="1"/>
  <c r="AQ429" i="1" s="1"/>
  <c r="AP429" i="1" s="1"/>
  <c r="AO429" i="1" s="1"/>
  <c r="AN429" i="1" s="1"/>
  <c r="AM429" i="1" s="1"/>
  <c r="AL429" i="1" s="1"/>
  <c r="AT428" i="1"/>
  <c r="AT427" i="1"/>
  <c r="AS427" i="1" s="1"/>
  <c r="AR427" i="1" s="1"/>
  <c r="AQ427" i="1" s="1"/>
  <c r="AP427" i="1" s="1"/>
  <c r="AO427" i="1" s="1"/>
  <c r="AN427" i="1" s="1"/>
  <c r="AM427" i="1" s="1"/>
  <c r="AL427" i="1" s="1"/>
  <c r="AF425" i="1"/>
  <c r="U425" i="1"/>
  <c r="AT426" i="1"/>
  <c r="AS426" i="1" s="1"/>
  <c r="AR426" i="1" s="1"/>
  <c r="AQ426" i="1" s="1"/>
  <c r="AP426" i="1" s="1"/>
  <c r="AO426" i="1" s="1"/>
  <c r="AN426" i="1" s="1"/>
  <c r="AM426" i="1" s="1"/>
  <c r="AL426" i="1" s="1"/>
  <c r="K426" i="1"/>
  <c r="AC426" i="1"/>
  <c r="AC427" i="1"/>
  <c r="AF427" i="1"/>
  <c r="U427" i="1"/>
  <c r="O436" i="4"/>
  <c r="O434" i="4"/>
  <c r="O432" i="4"/>
  <c r="O431" i="4"/>
  <c r="O430" i="4"/>
  <c r="O404" i="4"/>
  <c r="O412" i="4"/>
  <c r="O391" i="4"/>
  <c r="O403" i="4"/>
  <c r="O390" i="4"/>
  <c r="O400" i="4"/>
  <c r="O409" i="4"/>
  <c r="O425" i="4"/>
  <c r="O416" i="4"/>
  <c r="O411" i="4"/>
  <c r="O393" i="4"/>
  <c r="O417" i="4"/>
  <c r="O423" i="4"/>
  <c r="O405" i="4"/>
  <c r="O397" i="4"/>
  <c r="O395" i="4"/>
  <c r="O420" i="4"/>
  <c r="O385" i="4"/>
  <c r="O427" i="4"/>
  <c r="O415" i="4"/>
  <c r="O392" i="4"/>
  <c r="O428" i="4"/>
  <c r="O406" i="4"/>
  <c r="O414" i="4"/>
  <c r="O386" i="4"/>
  <c r="O399" i="4"/>
  <c r="C15" i="4"/>
  <c r="O408" i="4"/>
  <c r="O421" i="4"/>
  <c r="O384" i="4"/>
  <c r="O394" i="4"/>
  <c r="O389" i="4"/>
  <c r="O410" i="4"/>
  <c r="O382" i="4"/>
  <c r="O429" i="4"/>
  <c r="O413" i="4"/>
  <c r="O383" i="4"/>
  <c r="O402" i="4"/>
  <c r="O422" i="4"/>
  <c r="O424" i="4"/>
  <c r="O387" i="4"/>
  <c r="O426" i="4"/>
  <c r="O407" i="4"/>
  <c r="O396" i="4"/>
  <c r="O401" i="4"/>
  <c r="O388" i="4"/>
  <c r="O419" i="4"/>
  <c r="O398" i="4"/>
  <c r="O418" i="4"/>
  <c r="O381" i="4"/>
  <c r="C16" i="4"/>
  <c r="D18" i="4" s="1"/>
  <c r="AJ434" i="4"/>
  <c r="AK434" i="4"/>
  <c r="AI434" i="4"/>
  <c r="AT432" i="4"/>
  <c r="AS432" i="4" s="1"/>
  <c r="AR432" i="4" s="1"/>
  <c r="AQ432" i="4" s="1"/>
  <c r="AP432" i="4" s="1"/>
  <c r="AO432" i="4" s="1"/>
  <c r="AN432" i="4" s="1"/>
  <c r="AM432" i="4" s="1"/>
  <c r="AL432" i="4" s="1"/>
  <c r="AF431" i="4"/>
  <c r="AF430" i="4"/>
  <c r="U430" i="4"/>
  <c r="K431" i="4"/>
  <c r="AC431" i="4"/>
  <c r="AT430" i="4"/>
  <c r="AS430" i="4" s="1"/>
  <c r="AR430" i="4" s="1"/>
  <c r="AQ430" i="4" s="1"/>
  <c r="AP430" i="4" s="1"/>
  <c r="AO430" i="4" s="1"/>
  <c r="AN430" i="4" s="1"/>
  <c r="AM430" i="4" s="1"/>
  <c r="AL430" i="4" s="1"/>
  <c r="U431" i="4"/>
  <c r="AC436" i="4"/>
  <c r="K436" i="4"/>
  <c r="AT436" i="4"/>
  <c r="AS436" i="4" s="1"/>
  <c r="AR436" i="4" s="1"/>
  <c r="AQ436" i="4" s="1"/>
  <c r="AP436" i="4" s="1"/>
  <c r="AO436" i="4" s="1"/>
  <c r="AN436" i="4" s="1"/>
  <c r="AM436" i="4" s="1"/>
  <c r="AL436" i="4" s="1"/>
  <c r="AF432" i="4"/>
  <c r="U432" i="4"/>
  <c r="AT431" i="4"/>
  <c r="AS431" i="4" s="1"/>
  <c r="AR431" i="4" s="1"/>
  <c r="AQ431" i="4" s="1"/>
  <c r="AP431" i="4" s="1"/>
  <c r="AO431" i="4" s="1"/>
  <c r="AN431" i="4" s="1"/>
  <c r="AM431" i="4" s="1"/>
  <c r="AL431" i="4" s="1"/>
  <c r="AD96" i="4"/>
  <c r="AE96" i="4"/>
  <c r="AE98" i="4"/>
  <c r="AE107" i="4"/>
  <c r="AD107" i="4"/>
  <c r="AE393" i="4"/>
  <c r="AD393" i="4"/>
  <c r="AD197" i="4"/>
  <c r="AE197" i="4"/>
  <c r="AD252" i="4"/>
  <c r="AE252" i="4"/>
  <c r="AD198" i="4"/>
  <c r="AE198" i="4"/>
  <c r="C11" i="1"/>
  <c r="C12" i="1"/>
  <c r="O436" i="1" l="1"/>
  <c r="AE441" i="4"/>
  <c r="AD441" i="4"/>
  <c r="AB291" i="4"/>
  <c r="AA83" i="4"/>
  <c r="AB249" i="4"/>
  <c r="AA236" i="4"/>
  <c r="AB253" i="4"/>
  <c r="AD380" i="4"/>
  <c r="AB417" i="4"/>
  <c r="AJ64" i="4"/>
  <c r="AI64" i="4"/>
  <c r="AK64" i="4"/>
  <c r="AI344" i="4"/>
  <c r="AK344" i="4"/>
  <c r="AJ344" i="4"/>
  <c r="AK78" i="4"/>
  <c r="AJ78" i="4"/>
  <c r="AI78" i="4"/>
  <c r="AA239" i="4"/>
  <c r="AB239" i="4"/>
  <c r="AK410" i="4"/>
  <c r="AI410" i="4"/>
  <c r="AJ410" i="4"/>
  <c r="AK208" i="4"/>
  <c r="AJ208" i="4"/>
  <c r="AI208" i="4"/>
  <c r="AJ118" i="4"/>
  <c r="AK118" i="4"/>
  <c r="AI118" i="4"/>
  <c r="AH118" i="4" s="1"/>
  <c r="AI415" i="4"/>
  <c r="AK415" i="4"/>
  <c r="AJ415" i="4"/>
  <c r="AK398" i="4"/>
  <c r="AI398" i="4"/>
  <c r="AH398" i="4" s="1"/>
  <c r="AJ398" i="4"/>
  <c r="AA172" i="4"/>
  <c r="U367" i="4"/>
  <c r="AB116" i="4"/>
  <c r="U84" i="4"/>
  <c r="AF23" i="4"/>
  <c r="U23" i="4"/>
  <c r="AJ397" i="4"/>
  <c r="AK397" i="4"/>
  <c r="AI397" i="4"/>
  <c r="AF226" i="4"/>
  <c r="U226" i="4"/>
  <c r="AB35" i="4"/>
  <c r="AD35" i="4"/>
  <c r="U187" i="4"/>
  <c r="AF187" i="4"/>
  <c r="U140" i="4"/>
  <c r="AF140" i="4"/>
  <c r="U118" i="4"/>
  <c r="AF118" i="4"/>
  <c r="AI211" i="4"/>
  <c r="AH211" i="4" s="1"/>
  <c r="AJ211" i="4"/>
  <c r="AK211" i="4"/>
  <c r="U111" i="4"/>
  <c r="AF111" i="4"/>
  <c r="AB23" i="4"/>
  <c r="U73" i="4"/>
  <c r="AF73" i="4"/>
  <c r="U417" i="4"/>
  <c r="AF417" i="4"/>
  <c r="AB380" i="4"/>
  <c r="AB245" i="4"/>
  <c r="AJ420" i="4"/>
  <c r="AB135" i="4"/>
  <c r="AD177" i="4"/>
  <c r="U208" i="4"/>
  <c r="AF208" i="4"/>
  <c r="U349" i="4"/>
  <c r="AF349" i="4"/>
  <c r="AH345" i="4"/>
  <c r="U439" i="4"/>
  <c r="AF439" i="4"/>
  <c r="AI155" i="4"/>
  <c r="AH155" i="4" s="1"/>
  <c r="AJ155" i="4"/>
  <c r="AK155" i="4"/>
  <c r="U70" i="4"/>
  <c r="AF70" i="4"/>
  <c r="AF132" i="4"/>
  <c r="U132" i="4"/>
  <c r="AD373" i="4"/>
  <c r="AB355" i="4"/>
  <c r="AH153" i="4"/>
  <c r="AA153" i="4" s="1"/>
  <c r="AF392" i="4"/>
  <c r="AH75" i="4"/>
  <c r="U238" i="4"/>
  <c r="AF238" i="4"/>
  <c r="U113" i="4"/>
  <c r="AF113" i="4"/>
  <c r="AH419" i="4"/>
  <c r="AH285" i="4"/>
  <c r="AF435" i="4"/>
  <c r="U120" i="4"/>
  <c r="AF120" i="4"/>
  <c r="U191" i="4"/>
  <c r="AF191" i="4"/>
  <c r="AB219" i="4"/>
  <c r="AB177" i="4"/>
  <c r="AH335" i="4"/>
  <c r="AA335" i="4" s="1"/>
  <c r="AD106" i="4"/>
  <c r="U54" i="4"/>
  <c r="U392" i="4"/>
  <c r="AD132" i="4"/>
  <c r="AH182" i="4"/>
  <c r="AH39" i="4"/>
  <c r="AH203" i="4"/>
  <c r="U143" i="4"/>
  <c r="AF143" i="4"/>
  <c r="U424" i="4"/>
  <c r="AF424" i="4"/>
  <c r="U158" i="4"/>
  <c r="AF158" i="4"/>
  <c r="AH315" i="4"/>
  <c r="AF188" i="4"/>
  <c r="U188" i="4"/>
  <c r="AF201" i="4"/>
  <c r="U201" i="4"/>
  <c r="AH24" i="4"/>
  <c r="U215" i="4"/>
  <c r="AF215" i="4"/>
  <c r="U200" i="4"/>
  <c r="AF200" i="4"/>
  <c r="AF246" i="4"/>
  <c r="U246" i="4"/>
  <c r="U234" i="4"/>
  <c r="AF234" i="4"/>
  <c r="AB70" i="4"/>
  <c r="AF242" i="4"/>
  <c r="AF93" i="4"/>
  <c r="AF288" i="4"/>
  <c r="U288" i="4"/>
  <c r="U122" i="4"/>
  <c r="AF122" i="4"/>
  <c r="AI390" i="4"/>
  <c r="AJ390" i="4"/>
  <c r="AK390" i="4"/>
  <c r="U440" i="4"/>
  <c r="AF440" i="4"/>
  <c r="AI412" i="4"/>
  <c r="AH412" i="4" s="1"/>
  <c r="AA412" i="4" s="1"/>
  <c r="AJ412" i="4"/>
  <c r="AK412" i="4"/>
  <c r="AF137" i="4"/>
  <c r="U137" i="4"/>
  <c r="U343" i="4"/>
  <c r="AF343" i="4"/>
  <c r="AB125" i="4"/>
  <c r="AB359" i="4"/>
  <c r="AB367" i="4"/>
  <c r="AH277" i="4"/>
  <c r="U242" i="4"/>
  <c r="U93" i="4"/>
  <c r="AZ107" i="4"/>
  <c r="AX107" i="4" s="1"/>
  <c r="AH89" i="4"/>
  <c r="AF178" i="4"/>
  <c r="U178" i="4"/>
  <c r="AH400" i="4"/>
  <c r="U244" i="4"/>
  <c r="AF244" i="4"/>
  <c r="AF249" i="4"/>
  <c r="U249" i="4"/>
  <c r="AF245" i="4"/>
  <c r="U245" i="4"/>
  <c r="AB392" i="4"/>
  <c r="AH101" i="4"/>
  <c r="AB101" i="4" s="1"/>
  <c r="AH316" i="4"/>
  <c r="AD427" i="4"/>
  <c r="AH284" i="4"/>
  <c r="AH100" i="4"/>
  <c r="AF199" i="4"/>
  <c r="U199" i="4"/>
  <c r="U342" i="4"/>
  <c r="AF342" i="4"/>
  <c r="AH391" i="4"/>
  <c r="AH102" i="4"/>
  <c r="E16" i="3"/>
  <c r="E17" i="3" s="1"/>
  <c r="AK422" i="4"/>
  <c r="AI422" i="4"/>
  <c r="AH422" i="4" s="1"/>
  <c r="AJ422" i="4"/>
  <c r="AI302" i="4"/>
  <c r="AJ302" i="4"/>
  <c r="AK302" i="4"/>
  <c r="AJ128" i="4"/>
  <c r="AK128" i="4"/>
  <c r="AI128" i="4"/>
  <c r="AJ258" i="4"/>
  <c r="AI258" i="4"/>
  <c r="AK258" i="4"/>
  <c r="AD418" i="4"/>
  <c r="U319" i="4"/>
  <c r="AF319" i="4"/>
  <c r="AF265" i="4"/>
  <c r="U265" i="4"/>
  <c r="AD265" i="4"/>
  <c r="AB319" i="4"/>
  <c r="AB341" i="4"/>
  <c r="AB375" i="4"/>
  <c r="AA67" i="4"/>
  <c r="AE123" i="4"/>
  <c r="AH420" i="4"/>
  <c r="AA420" i="4" s="1"/>
  <c r="AE420" i="4" s="1"/>
  <c r="AH51" i="4"/>
  <c r="AH288" i="4"/>
  <c r="AZ160" i="4"/>
  <c r="AX160" i="4" s="1"/>
  <c r="AH428" i="4"/>
  <c r="AH54" i="4"/>
  <c r="AH423" i="4"/>
  <c r="AF26" i="4"/>
  <c r="U26" i="4"/>
  <c r="U193" i="4"/>
  <c r="AF193" i="4"/>
  <c r="AH73" i="4"/>
  <c r="U85" i="4"/>
  <c r="AF85" i="4"/>
  <c r="AZ69" i="4"/>
  <c r="AX69" i="4" s="1"/>
  <c r="AZ56" i="4"/>
  <c r="AX56" i="4" s="1"/>
  <c r="AE296" i="4"/>
  <c r="AD296" i="4"/>
  <c r="AB425" i="4"/>
  <c r="U437" i="4"/>
  <c r="AD329" i="4"/>
  <c r="U58" i="4"/>
  <c r="U48" i="4"/>
  <c r="U192" i="4"/>
  <c r="AF192" i="4"/>
  <c r="U252" i="4"/>
  <c r="AF252" i="4"/>
  <c r="AF289" i="4"/>
  <c r="U289" i="4"/>
  <c r="AI368" i="4"/>
  <c r="AK368" i="4"/>
  <c r="AJ368" i="4"/>
  <c r="AJ196" i="4"/>
  <c r="AK196" i="4"/>
  <c r="AI196" i="4"/>
  <c r="AB110" i="4"/>
  <c r="AD308" i="4"/>
  <c r="AB214" i="4"/>
  <c r="AD49" i="4"/>
  <c r="AF58" i="4"/>
  <c r="AH188" i="4"/>
  <c r="AF48" i="4"/>
  <c r="AF368" i="4"/>
  <c r="U368" i="4"/>
  <c r="U373" i="4"/>
  <c r="AF373" i="4"/>
  <c r="U421" i="4"/>
  <c r="AF421" i="4"/>
  <c r="AF170" i="4"/>
  <c r="U170" i="4"/>
  <c r="U102" i="4"/>
  <c r="AF102" i="4"/>
  <c r="AH346" i="4"/>
  <c r="AD247" i="4"/>
  <c r="U247" i="4"/>
  <c r="AF247" i="4"/>
  <c r="AB247" i="4"/>
  <c r="AB165" i="4"/>
  <c r="AA165" i="4"/>
  <c r="U364" i="4"/>
  <c r="AF364" i="4"/>
  <c r="U210" i="4"/>
  <c r="AF210" i="4"/>
  <c r="AB329" i="4"/>
  <c r="AF341" i="4"/>
  <c r="U173" i="4"/>
  <c r="AF173" i="4"/>
  <c r="U407" i="4"/>
  <c r="AF407" i="4"/>
  <c r="U372" i="4"/>
  <c r="AF372" i="4"/>
  <c r="AI40" i="4"/>
  <c r="AH40" i="4" s="1"/>
  <c r="AJ40" i="4"/>
  <c r="AK40" i="4"/>
  <c r="AF128" i="4"/>
  <c r="U128" i="4"/>
  <c r="U207" i="4"/>
  <c r="AF207" i="4"/>
  <c r="AF436" i="4"/>
  <c r="AF427" i="4"/>
  <c r="U427" i="4"/>
  <c r="AE108" i="4"/>
  <c r="AB396" i="4"/>
  <c r="AE23" i="4"/>
  <c r="AA255" i="4"/>
  <c r="AH281" i="4"/>
  <c r="AA281" i="4" s="1"/>
  <c r="AE281" i="4" s="1"/>
  <c r="AF379" i="4"/>
  <c r="U280" i="4"/>
  <c r="U365" i="4"/>
  <c r="AF365" i="4"/>
  <c r="AH365" i="4"/>
  <c r="AF381" i="4"/>
  <c r="U381" i="4"/>
  <c r="AF259" i="4"/>
  <c r="U259" i="4"/>
  <c r="U230" i="4"/>
  <c r="AF230" i="4"/>
  <c r="AF74" i="4"/>
  <c r="U74" i="4"/>
  <c r="AH27" i="4"/>
  <c r="AZ53" i="4"/>
  <c r="AX53" i="4" s="1"/>
  <c r="AF353" i="4"/>
  <c r="U353" i="4"/>
  <c r="AZ93" i="4"/>
  <c r="AX93" i="4" s="1"/>
  <c r="AH36" i="4"/>
  <c r="U383" i="4"/>
  <c r="AF383" i="4"/>
  <c r="AF110" i="4"/>
  <c r="U110" i="4"/>
  <c r="AB207" i="4"/>
  <c r="AB379" i="4"/>
  <c r="AB280" i="4"/>
  <c r="AF336" i="4"/>
  <c r="U336" i="4"/>
  <c r="AH222" i="4"/>
  <c r="U221" i="4"/>
  <c r="AF221" i="4"/>
  <c r="U327" i="4"/>
  <c r="AF327" i="4"/>
  <c r="AF163" i="4"/>
  <c r="U163" i="4"/>
  <c r="AF387" i="4"/>
  <c r="U387" i="4"/>
  <c r="AB427" i="4"/>
  <c r="AJ395" i="4"/>
  <c r="AK395" i="4"/>
  <c r="AI395" i="4"/>
  <c r="AI251" i="4"/>
  <c r="AJ251" i="4"/>
  <c r="AK251" i="4"/>
  <c r="AI148" i="4"/>
  <c r="AJ148" i="4"/>
  <c r="AK148" i="4"/>
  <c r="AK43" i="4"/>
  <c r="AJ43" i="4"/>
  <c r="AI43" i="4"/>
  <c r="AH43" i="4" s="1"/>
  <c r="AJ216" i="4"/>
  <c r="AK216" i="4"/>
  <c r="AI216" i="4"/>
  <c r="AJ52" i="4"/>
  <c r="AK52" i="4"/>
  <c r="AI52" i="4"/>
  <c r="AJ84" i="4"/>
  <c r="AI84" i="4"/>
  <c r="AH84" i="4" s="1"/>
  <c r="AK84" i="4"/>
  <c r="AI29" i="4"/>
  <c r="AJ29" i="4"/>
  <c r="AK29" i="4"/>
  <c r="AI429" i="4"/>
  <c r="AJ429" i="4"/>
  <c r="AK429" i="4"/>
  <c r="AJ138" i="4"/>
  <c r="AI138" i="4"/>
  <c r="AK138" i="4"/>
  <c r="AI232" i="4"/>
  <c r="AK232" i="4"/>
  <c r="AJ232" i="4"/>
  <c r="AI61" i="4"/>
  <c r="AH61" i="4" s="1"/>
  <c r="AJ61" i="4"/>
  <c r="AK61" i="4"/>
  <c r="AJ385" i="4"/>
  <c r="AK385" i="4"/>
  <c r="AI385" i="4"/>
  <c r="U406" i="4"/>
  <c r="AF406" i="4"/>
  <c r="AF304" i="4"/>
  <c r="U304" i="4"/>
  <c r="U334" i="4"/>
  <c r="AF334" i="4"/>
  <c r="U87" i="4"/>
  <c r="AF87" i="4"/>
  <c r="AF79" i="4"/>
  <c r="U79" i="4"/>
  <c r="U264" i="4"/>
  <c r="AF264" i="4"/>
  <c r="AB87" i="4"/>
  <c r="AB413" i="4"/>
  <c r="AB406" i="4"/>
  <c r="U125" i="4"/>
  <c r="AF125" i="4"/>
  <c r="AH440" i="4"/>
  <c r="AH439" i="4"/>
  <c r="U37" i="4"/>
  <c r="AF37" i="4"/>
  <c r="AD37" i="4"/>
  <c r="AB37" i="4"/>
  <c r="AF72" i="4"/>
  <c r="U72" i="4"/>
  <c r="AF169" i="4"/>
  <c r="U169" i="4"/>
  <c r="AF75" i="4"/>
  <c r="U75" i="4"/>
  <c r="AH304" i="4"/>
  <c r="AA304" i="4" s="1"/>
  <c r="AF115" i="4"/>
  <c r="U115" i="4"/>
  <c r="AH112" i="4"/>
  <c r="AF344" i="4"/>
  <c r="U344" i="4"/>
  <c r="U385" i="4"/>
  <c r="AF385" i="4"/>
  <c r="AF28" i="4"/>
  <c r="U28" i="4"/>
  <c r="U377" i="4"/>
  <c r="AF377" i="4"/>
  <c r="AZ20" i="4"/>
  <c r="AX20" i="4" s="1"/>
  <c r="AZ110" i="4"/>
  <c r="AX110" i="4" s="1"/>
  <c r="AH384" i="4"/>
  <c r="AH137" i="4"/>
  <c r="AZ101" i="4"/>
  <c r="AX101" i="4" s="1"/>
  <c r="AF52" i="4"/>
  <c r="U52" i="4"/>
  <c r="AF395" i="4"/>
  <c r="U395" i="4"/>
  <c r="U393" i="4"/>
  <c r="AF393" i="4"/>
  <c r="U420" i="4"/>
  <c r="AF420" i="4"/>
  <c r="AF101" i="4"/>
  <c r="U101" i="4"/>
  <c r="AF31" i="4"/>
  <c r="U31" i="4"/>
  <c r="AF25" i="4"/>
  <c r="U25" i="4"/>
  <c r="AB25" i="4"/>
  <c r="AD25" i="4"/>
  <c r="AD57" i="4"/>
  <c r="AE57" i="4"/>
  <c r="AF116" i="4"/>
  <c r="U116" i="4"/>
  <c r="AA267" i="4"/>
  <c r="AB267" i="4"/>
  <c r="U301" i="4"/>
  <c r="AF301" i="4"/>
  <c r="AA122" i="4"/>
  <c r="AB122" i="4"/>
  <c r="AB352" i="4"/>
  <c r="AF29" i="4"/>
  <c r="U29" i="4"/>
  <c r="U68" i="4"/>
  <c r="AF68" i="4"/>
  <c r="U412" i="4"/>
  <c r="AF412" i="4"/>
  <c r="AF418" i="4"/>
  <c r="U418" i="4"/>
  <c r="U273" i="4"/>
  <c r="AF273" i="4"/>
  <c r="U105" i="4"/>
  <c r="AF105" i="4"/>
  <c r="AF106" i="4"/>
  <c r="U106" i="4"/>
  <c r="AF415" i="4"/>
  <c r="U415" i="4"/>
  <c r="AB393" i="4"/>
  <c r="AF32" i="4"/>
  <c r="U32" i="4"/>
  <c r="AD32" i="4"/>
  <c r="AB32" i="4"/>
  <c r="AF135" i="4"/>
  <c r="U135" i="4"/>
  <c r="U399" i="4"/>
  <c r="AF399" i="4"/>
  <c r="U278" i="4"/>
  <c r="AF278" i="4"/>
  <c r="AH262" i="4"/>
  <c r="U69" i="4"/>
  <c r="AF69" i="4"/>
  <c r="AB79" i="4"/>
  <c r="AA101" i="4"/>
  <c r="AB69" i="4"/>
  <c r="AE195" i="4"/>
  <c r="U376" i="4"/>
  <c r="AF376" i="4"/>
  <c r="AF124" i="4"/>
  <c r="U124" i="4"/>
  <c r="AD124" i="4"/>
  <c r="AB124" i="4"/>
  <c r="U149" i="4"/>
  <c r="AF149" i="4"/>
  <c r="AH161" i="4"/>
  <c r="AZ12" i="4"/>
  <c r="AX12" i="4" s="1"/>
  <c r="AF312" i="4"/>
  <c r="U312" i="4"/>
  <c r="AD273" i="4"/>
  <c r="AF269" i="4"/>
  <c r="U269" i="4"/>
  <c r="AF43" i="4"/>
  <c r="U43" i="4"/>
  <c r="U333" i="4"/>
  <c r="AF333" i="4"/>
  <c r="AF423" i="4"/>
  <c r="U423" i="4"/>
  <c r="AH46" i="4"/>
  <c r="AH126" i="4"/>
  <c r="AH1948" i="4"/>
  <c r="AA1948" i="4" s="1"/>
  <c r="AE1948" i="4" s="1"/>
  <c r="AH86" i="4"/>
  <c r="AZ166" i="4"/>
  <c r="AX166" i="4" s="1"/>
  <c r="AZ141" i="4"/>
  <c r="AX141" i="4" s="1"/>
  <c r="AZ140" i="4"/>
  <c r="AX140" i="4" s="1"/>
  <c r="AH343" i="4"/>
  <c r="AH421" i="4"/>
  <c r="AF310" i="4"/>
  <c r="U310" i="4"/>
  <c r="U366" i="4"/>
  <c r="AF366" i="4"/>
  <c r="AA62" i="4"/>
  <c r="AE62" i="4" s="1"/>
  <c r="AB264" i="4"/>
  <c r="AB281" i="4"/>
  <c r="U121" i="4"/>
  <c r="AF121" i="4"/>
  <c r="AF133" i="4"/>
  <c r="U133" i="4"/>
  <c r="U131" i="4"/>
  <c r="AF131" i="4"/>
  <c r="U388" i="4"/>
  <c r="AF388" i="4"/>
  <c r="AF41" i="4"/>
  <c r="U41" i="4"/>
  <c r="AF81" i="4"/>
  <c r="U81" i="4"/>
  <c r="AF33" i="4"/>
  <c r="U33" i="4"/>
  <c r="AZ105" i="4"/>
  <c r="AX105" i="4" s="1"/>
  <c r="AB428" i="4"/>
  <c r="AA428" i="4"/>
  <c r="AB54" i="4"/>
  <c r="AA54" i="4"/>
  <c r="AF248" i="4"/>
  <c r="U248" i="4"/>
  <c r="U369" i="4"/>
  <c r="AF369" i="4"/>
  <c r="AB369" i="4"/>
  <c r="AD369" i="4"/>
  <c r="AF148" i="4"/>
  <c r="U148" i="4"/>
  <c r="AF147" i="4"/>
  <c r="U147" i="4"/>
  <c r="AF45" i="4"/>
  <c r="U45" i="4"/>
  <c r="U434" i="4"/>
  <c r="AF434" i="4"/>
  <c r="AF112" i="4"/>
  <c r="U112" i="4"/>
  <c r="U332" i="4"/>
  <c r="AF332" i="4"/>
  <c r="AF240" i="4"/>
  <c r="U240" i="4"/>
  <c r="U285" i="4"/>
  <c r="AF285" i="4"/>
  <c r="AF272" i="4"/>
  <c r="U272" i="4"/>
  <c r="U303" i="4"/>
  <c r="AF303" i="4"/>
  <c r="AZ153" i="4"/>
  <c r="AX153" i="4" s="1"/>
  <c r="AH323" i="4"/>
  <c r="U386" i="4"/>
  <c r="AF386" i="4"/>
  <c r="AB334" i="4"/>
  <c r="AB366" i="4"/>
  <c r="AH59" i="4"/>
  <c r="AF64" i="4"/>
  <c r="U64" i="4"/>
  <c r="U260" i="4"/>
  <c r="AF260" i="4"/>
  <c r="AH248" i="4"/>
  <c r="AF380" i="4"/>
  <c r="U380" i="4"/>
  <c r="AH317" i="4"/>
  <c r="U375" i="4"/>
  <c r="AF375" i="4"/>
  <c r="AF114" i="4"/>
  <c r="U114" i="4"/>
  <c r="AF405" i="4"/>
  <c r="U405" i="4"/>
  <c r="U253" i="4"/>
  <c r="AF253" i="4"/>
  <c r="U317" i="4"/>
  <c r="AF317" i="4"/>
  <c r="U40" i="4"/>
  <c r="AF40" i="4"/>
  <c r="AZ6" i="4"/>
  <c r="AX6" i="4" s="1"/>
  <c r="AZ27" i="4"/>
  <c r="AX27" i="4" s="1"/>
  <c r="AH38" i="4"/>
  <c r="AZ117" i="4"/>
  <c r="AX117" i="4" s="1"/>
  <c r="AH41" i="4"/>
  <c r="AH270" i="4"/>
  <c r="AE215" i="4"/>
  <c r="O435" i="1"/>
  <c r="O434" i="1"/>
  <c r="AD434" i="1"/>
  <c r="AE434" i="1"/>
  <c r="C18" i="4"/>
  <c r="F16" i="4"/>
  <c r="F17" i="4" s="1"/>
  <c r="AD298" i="4"/>
  <c r="AI438" i="4"/>
  <c r="AJ438" i="4"/>
  <c r="AK438" i="4"/>
  <c r="O433" i="1"/>
  <c r="AK433" i="1"/>
  <c r="AI433" i="1"/>
  <c r="AJ433" i="1"/>
  <c r="AE95" i="4"/>
  <c r="AD350" i="4"/>
  <c r="AD318" i="4"/>
  <c r="AE318" i="4"/>
  <c r="AD162" i="4"/>
  <c r="AE162" i="4"/>
  <c r="AI437" i="4"/>
  <c r="AJ437" i="4"/>
  <c r="AK437" i="4"/>
  <c r="O432" i="1"/>
  <c r="AI432" i="1"/>
  <c r="AK432" i="1"/>
  <c r="AJ432" i="1"/>
  <c r="AE326" i="4"/>
  <c r="AD326" i="4"/>
  <c r="AE310" i="4"/>
  <c r="AD310" i="4"/>
  <c r="AE131" i="4"/>
  <c r="AD131" i="4"/>
  <c r="AE268" i="4"/>
  <c r="AD268" i="4"/>
  <c r="AE179" i="4"/>
  <c r="AD179" i="4"/>
  <c r="AE299" i="4"/>
  <c r="AD299" i="4"/>
  <c r="AD405" i="4"/>
  <c r="AE405" i="4"/>
  <c r="AD111" i="4"/>
  <c r="AE111" i="4"/>
  <c r="AE355" i="4"/>
  <c r="AD355" i="4"/>
  <c r="AE85" i="4"/>
  <c r="AD85" i="4"/>
  <c r="AE135" i="4"/>
  <c r="AD135" i="4"/>
  <c r="AD127" i="4"/>
  <c r="AE127" i="4"/>
  <c r="AE320" i="4"/>
  <c r="AD320" i="4"/>
  <c r="AE141" i="4"/>
  <c r="AD141" i="4"/>
  <c r="AE306" i="4"/>
  <c r="AD306" i="4"/>
  <c r="AE256" i="4"/>
  <c r="AD256" i="4"/>
  <c r="AD379" i="4"/>
  <c r="AE379" i="4"/>
  <c r="AE354" i="4"/>
  <c r="AD354" i="4"/>
  <c r="AE69" i="4"/>
  <c r="AD69" i="4"/>
  <c r="AE416" i="4"/>
  <c r="AD416" i="4"/>
  <c r="AE218" i="4"/>
  <c r="AD218" i="4"/>
  <c r="AE260" i="4"/>
  <c r="AD260" i="4"/>
  <c r="AD117" i="4"/>
  <c r="AE117" i="4"/>
  <c r="AE99" i="4"/>
  <c r="AD99" i="4"/>
  <c r="AD370" i="4"/>
  <c r="AE370" i="4"/>
  <c r="AD159" i="4"/>
  <c r="AE159" i="4"/>
  <c r="AE88" i="4"/>
  <c r="AD88" i="4"/>
  <c r="AE71" i="4"/>
  <c r="AD71" i="4"/>
  <c r="AE130" i="4"/>
  <c r="AD130" i="4"/>
  <c r="AE186" i="4"/>
  <c r="AD186" i="4"/>
  <c r="AD92" i="4"/>
  <c r="AE92" i="4"/>
  <c r="AE175" i="4"/>
  <c r="AD175" i="4"/>
  <c r="AE90" i="4"/>
  <c r="AD90" i="4"/>
  <c r="AE169" i="4"/>
  <c r="AD169" i="4"/>
  <c r="AD140" i="4"/>
  <c r="AE140" i="4"/>
  <c r="AE409" i="4"/>
  <c r="AD409" i="4"/>
  <c r="AE413" i="4"/>
  <c r="AD413" i="4"/>
  <c r="AE115" i="4"/>
  <c r="AD115" i="4"/>
  <c r="AE194" i="4"/>
  <c r="AD194" i="4"/>
  <c r="AE253" i="4"/>
  <c r="AD253" i="4"/>
  <c r="AD289" i="4"/>
  <c r="AE289" i="4"/>
  <c r="AD67" i="4"/>
  <c r="AE67" i="4"/>
  <c r="AD202" i="4"/>
  <c r="AE202" i="4"/>
  <c r="AE83" i="4"/>
  <c r="AD83" i="4"/>
  <c r="AD366" i="4"/>
  <c r="AE366" i="4"/>
  <c r="AE229" i="4"/>
  <c r="AD229" i="4"/>
  <c r="AD364" i="4"/>
  <c r="AE364" i="4"/>
  <c r="AD201" i="4"/>
  <c r="AE201" i="4"/>
  <c r="AE167" i="4"/>
  <c r="AD167" i="4"/>
  <c r="AE283" i="4"/>
  <c r="AD283" i="4"/>
  <c r="AD109" i="4"/>
  <c r="AE109" i="4"/>
  <c r="AD30" i="4"/>
  <c r="AE30" i="4"/>
  <c r="AD236" i="4"/>
  <c r="AE236" i="4"/>
  <c r="AE386" i="4"/>
  <c r="AD386" i="4"/>
  <c r="AD241" i="4"/>
  <c r="AE241" i="4"/>
  <c r="AE279" i="4"/>
  <c r="AD279" i="4"/>
  <c r="AE21" i="4"/>
  <c r="AD21" i="4"/>
  <c r="AD361" i="4"/>
  <c r="AE361" i="4"/>
  <c r="AD327" i="4"/>
  <c r="AE327" i="4"/>
  <c r="AE383" i="4"/>
  <c r="AD383" i="4"/>
  <c r="AD305" i="4"/>
  <c r="AE305" i="4"/>
  <c r="AD157" i="4"/>
  <c r="AE157" i="4"/>
  <c r="AE82" i="4"/>
  <c r="AD82" i="4"/>
  <c r="AE221" i="4"/>
  <c r="AD221" i="4"/>
  <c r="AD65" i="4"/>
  <c r="AE65" i="4"/>
  <c r="AD33" i="4"/>
  <c r="AE33" i="4"/>
  <c r="AE312" i="4"/>
  <c r="AD312" i="4"/>
  <c r="AD374" i="4"/>
  <c r="AE374" i="4"/>
  <c r="AD200" i="4"/>
  <c r="AE200" i="4"/>
  <c r="AD47" i="4"/>
  <c r="AE47" i="4"/>
  <c r="AE280" i="4"/>
  <c r="AD280" i="4"/>
  <c r="AD328" i="4"/>
  <c r="AE328" i="4"/>
  <c r="AE121" i="4"/>
  <c r="AD121" i="4"/>
  <c r="AE309" i="4"/>
  <c r="AD309" i="4"/>
  <c r="AE264" i="4"/>
  <c r="AD264" i="4"/>
  <c r="AE101" i="4"/>
  <c r="AD101" i="4"/>
  <c r="AE184" i="4"/>
  <c r="AD184" i="4"/>
  <c r="AE146" i="4"/>
  <c r="AD146" i="4"/>
  <c r="AE274" i="4"/>
  <c r="AD274" i="4"/>
  <c r="AE187" i="4"/>
  <c r="AD187" i="4"/>
  <c r="AD300" i="4"/>
  <c r="AE300" i="4"/>
  <c r="AE297" i="4"/>
  <c r="AD297" i="4"/>
  <c r="AD160" i="4"/>
  <c r="AE160" i="4"/>
  <c r="AD399" i="4"/>
  <c r="AE399" i="4"/>
  <c r="AE230" i="4"/>
  <c r="AD230" i="4"/>
  <c r="AD407" i="4"/>
  <c r="AE407" i="4"/>
  <c r="AD231" i="4"/>
  <c r="AE231" i="4"/>
  <c r="AE406" i="4"/>
  <c r="AD406" i="4"/>
  <c r="AE178" i="4"/>
  <c r="AD178" i="4"/>
  <c r="AE272" i="4"/>
  <c r="AD272" i="4"/>
  <c r="AE389" i="4"/>
  <c r="AD389" i="4"/>
  <c r="AE91" i="4"/>
  <c r="AD91" i="4"/>
  <c r="AD349" i="4"/>
  <c r="AE349" i="4"/>
  <c r="AD376" i="4"/>
  <c r="AE376" i="4"/>
  <c r="AE94" i="4"/>
  <c r="AD94" i="4"/>
  <c r="AD183" i="4"/>
  <c r="AE183" i="4"/>
  <c r="AD292" i="4"/>
  <c r="AE292" i="4"/>
  <c r="AE425" i="4"/>
  <c r="AD425" i="4"/>
  <c r="AE372" i="4"/>
  <c r="AD372" i="4"/>
  <c r="AE367" i="4"/>
  <c r="AD367" i="4"/>
  <c r="AE249" i="4"/>
  <c r="AD249" i="4"/>
  <c r="AE359" i="4"/>
  <c r="AD359" i="4"/>
  <c r="AE199" i="4"/>
  <c r="AD199" i="4"/>
  <c r="AD388" i="4"/>
  <c r="AE388" i="4"/>
  <c r="AE68" i="4"/>
  <c r="AD68" i="4"/>
  <c r="AD144" i="4"/>
  <c r="AE144" i="4"/>
  <c r="AE156" i="4"/>
  <c r="AD156" i="4"/>
  <c r="AE340" i="4"/>
  <c r="AD340" i="4"/>
  <c r="AE417" i="4"/>
  <c r="AD417" i="4"/>
  <c r="AD214" i="4"/>
  <c r="AE214" i="4"/>
  <c r="AE254" i="4"/>
  <c r="AD254" i="4"/>
  <c r="AE408" i="4"/>
  <c r="AD408" i="4"/>
  <c r="AD149" i="4"/>
  <c r="AE149" i="4"/>
  <c r="AE363" i="4"/>
  <c r="AD363" i="4"/>
  <c r="AE228" i="4"/>
  <c r="AD228" i="4"/>
  <c r="AD227" i="4"/>
  <c r="AE227" i="4"/>
  <c r="AE152" i="4"/>
  <c r="AD152" i="4"/>
  <c r="AE31" i="4"/>
  <c r="AD31" i="4"/>
  <c r="AD275" i="4"/>
  <c r="AE275" i="4"/>
  <c r="AD239" i="4"/>
  <c r="AE239" i="4"/>
  <c r="AD347" i="4"/>
  <c r="AE347" i="4"/>
  <c r="AE358" i="4"/>
  <c r="AD358" i="4"/>
  <c r="AD81" i="4"/>
  <c r="AE81" i="4"/>
  <c r="AE332" i="4"/>
  <c r="AD332" i="4"/>
  <c r="AE191" i="4"/>
  <c r="AD191" i="4"/>
  <c r="AE72" i="4"/>
  <c r="AD72" i="4"/>
  <c r="AE237" i="4"/>
  <c r="AD237" i="4"/>
  <c r="AD134" i="4"/>
  <c r="AE134" i="4"/>
  <c r="AE129" i="4"/>
  <c r="AD129" i="4"/>
  <c r="AD282" i="4"/>
  <c r="AE282" i="4"/>
  <c r="AE28" i="4"/>
  <c r="AD28" i="4"/>
  <c r="AE324" i="4"/>
  <c r="AD324" i="4"/>
  <c r="AE189" i="4"/>
  <c r="AD189" i="4"/>
  <c r="AE204" i="4"/>
  <c r="AD204" i="4"/>
  <c r="AE114" i="4"/>
  <c r="AD114" i="4"/>
  <c r="AE217" i="4"/>
  <c r="AD217" i="4"/>
  <c r="AE77" i="4"/>
  <c r="AD77" i="4"/>
  <c r="AE235" i="4"/>
  <c r="AD235" i="4"/>
  <c r="AD225" i="4"/>
  <c r="AE225" i="4"/>
  <c r="AE291" i="4"/>
  <c r="AD291" i="4"/>
  <c r="AE181" i="4"/>
  <c r="AD181" i="4"/>
  <c r="AE190" i="4"/>
  <c r="AD190" i="4"/>
  <c r="AE362" i="4"/>
  <c r="AD362" i="4"/>
  <c r="AE242" i="4"/>
  <c r="AD242" i="4"/>
  <c r="AE150" i="4"/>
  <c r="AD150" i="4"/>
  <c r="AD412" i="4"/>
  <c r="AE412" i="4"/>
  <c r="AE424" i="4"/>
  <c r="AD424" i="4"/>
  <c r="AD192" i="4"/>
  <c r="AE192" i="4"/>
  <c r="AD66" i="4"/>
  <c r="AE66" i="4"/>
  <c r="AD287" i="4"/>
  <c r="AE287" i="4"/>
  <c r="AE50" i="4"/>
  <c r="AD50" i="4"/>
  <c r="AD234" i="4"/>
  <c r="AE234" i="4"/>
  <c r="AE206" i="4"/>
  <c r="AD206" i="4"/>
  <c r="AE213" i="4"/>
  <c r="AD213" i="4"/>
  <c r="AE238" i="4"/>
  <c r="AD238" i="4"/>
  <c r="AE63" i="4"/>
  <c r="AD63" i="4"/>
  <c r="AE170" i="4"/>
  <c r="AD170" i="4"/>
  <c r="AD319" i="4"/>
  <c r="AE319" i="4"/>
  <c r="AE125" i="4"/>
  <c r="AD125" i="4"/>
  <c r="AE381" i="4"/>
  <c r="AD381" i="4"/>
  <c r="AE276" i="4"/>
  <c r="AD276" i="4"/>
  <c r="AE356" i="4"/>
  <c r="AD356" i="4"/>
  <c r="AE226" i="4"/>
  <c r="AD226" i="4"/>
  <c r="AD44" i="4"/>
  <c r="AE44" i="4"/>
  <c r="AE136" i="4"/>
  <c r="AD136" i="4"/>
  <c r="AE142" i="4"/>
  <c r="AD142" i="4"/>
  <c r="AD163" i="4"/>
  <c r="AE163" i="4"/>
  <c r="AD60" i="4"/>
  <c r="AE60" i="4"/>
  <c r="AD87" i="4"/>
  <c r="AE87" i="4"/>
  <c r="AD133" i="4"/>
  <c r="AE133" i="4"/>
  <c r="AD58" i="4"/>
  <c r="AE58" i="4"/>
  <c r="AE45" i="4"/>
  <c r="AD45" i="4"/>
  <c r="AE173" i="4"/>
  <c r="AD173" i="4"/>
  <c r="AE42" i="4"/>
  <c r="AD42" i="4"/>
  <c r="AE207" i="4"/>
  <c r="AD207" i="4"/>
  <c r="AE176" i="4"/>
  <c r="AD176" i="4"/>
  <c r="AD240" i="4"/>
  <c r="AE240" i="4"/>
  <c r="AD353" i="4"/>
  <c r="AE353" i="4"/>
  <c r="AD330" i="4"/>
  <c r="AE330" i="4"/>
  <c r="AE174" i="4"/>
  <c r="AD174" i="4"/>
  <c r="AE223" i="4"/>
  <c r="AD223" i="4"/>
  <c r="AD338" i="4"/>
  <c r="AE338" i="4"/>
  <c r="AE331" i="4"/>
  <c r="AD331" i="4"/>
  <c r="AD70" i="4"/>
  <c r="AE70" i="4"/>
  <c r="AE154" i="4"/>
  <c r="AD154" i="4"/>
  <c r="AE147" i="4"/>
  <c r="AD147" i="4"/>
  <c r="AD139" i="4"/>
  <c r="AE139" i="4"/>
  <c r="AE271" i="4"/>
  <c r="AD271" i="4"/>
  <c r="AE74" i="4"/>
  <c r="AD74" i="4"/>
  <c r="AE26" i="4"/>
  <c r="AD26" i="4"/>
  <c r="AE396" i="4"/>
  <c r="AD396" i="4"/>
  <c r="AE402" i="4"/>
  <c r="AD402" i="4"/>
  <c r="AE263" i="4"/>
  <c r="AD263" i="4"/>
  <c r="AE224" i="4"/>
  <c r="AD224" i="4"/>
  <c r="AE352" i="4"/>
  <c r="AD352" i="4"/>
  <c r="AD293" i="4"/>
  <c r="AE293" i="4"/>
  <c r="AE357" i="4"/>
  <c r="AD357" i="4"/>
  <c r="AE243" i="4"/>
  <c r="AD243" i="4"/>
  <c r="AE348" i="4"/>
  <c r="AD348" i="4"/>
  <c r="AD209" i="4"/>
  <c r="AE209" i="4"/>
  <c r="AE56" i="4"/>
  <c r="AD56" i="4"/>
  <c r="AE55" i="4"/>
  <c r="AD55" i="4"/>
  <c r="AD48" i="4"/>
  <c r="AE48" i="4"/>
  <c r="AE286" i="4"/>
  <c r="AD286" i="4"/>
  <c r="AE205" i="4"/>
  <c r="AD205" i="4"/>
  <c r="AE351" i="4"/>
  <c r="AD351" i="4"/>
  <c r="AE257" i="4"/>
  <c r="AD257" i="4"/>
  <c r="AD76" i="4"/>
  <c r="AE76" i="4"/>
  <c r="AE172" i="4"/>
  <c r="AD172" i="4"/>
  <c r="AE269" i="4"/>
  <c r="AD269" i="4"/>
  <c r="AE301" i="4"/>
  <c r="AD301" i="4"/>
  <c r="AE313" i="4"/>
  <c r="AD313" i="4"/>
  <c r="AE333" i="4"/>
  <c r="AD333" i="4"/>
  <c r="AD151" i="4"/>
  <c r="AE151" i="4"/>
  <c r="AE158" i="4"/>
  <c r="AD158" i="4"/>
  <c r="AD116" i="4"/>
  <c r="AE116" i="4"/>
  <c r="AE304" i="4"/>
  <c r="AD304" i="4"/>
  <c r="AE105" i="4"/>
  <c r="AD105" i="4"/>
  <c r="AE143" i="4"/>
  <c r="AD143" i="4"/>
  <c r="AE219" i="4"/>
  <c r="AD219" i="4"/>
  <c r="AE79" i="4"/>
  <c r="AD79" i="4"/>
  <c r="AD210" i="4"/>
  <c r="AE210" i="4"/>
  <c r="AD290" i="4"/>
  <c r="AE290" i="4"/>
  <c r="AD321" i="4"/>
  <c r="AE321" i="4"/>
  <c r="AE93" i="4"/>
  <c r="AD93" i="4"/>
  <c r="AD303" i="4"/>
  <c r="AE303" i="4"/>
  <c r="AE404" i="4"/>
  <c r="AD404" i="4"/>
  <c r="AD113" i="4"/>
  <c r="AE113" i="4"/>
  <c r="AE212" i="4"/>
  <c r="AD212" i="4"/>
  <c r="AE387" i="4"/>
  <c r="AD387" i="4"/>
  <c r="AE145" i="4"/>
  <c r="AD145" i="4"/>
  <c r="AE259" i="4"/>
  <c r="AD259" i="4"/>
  <c r="AD22" i="4"/>
  <c r="AE22" i="4"/>
  <c r="AD314" i="4"/>
  <c r="AE314" i="4"/>
  <c r="AE278" i="4"/>
  <c r="AD278" i="4"/>
  <c r="AE34" i="4"/>
  <c r="AD34" i="4"/>
  <c r="AD307" i="4"/>
  <c r="AE307" i="4"/>
  <c r="AE322" i="4"/>
  <c r="AD322" i="4"/>
  <c r="AD171" i="4"/>
  <c r="AE171" i="4"/>
  <c r="AE53" i="4"/>
  <c r="AD53" i="4"/>
  <c r="AE185" i="4"/>
  <c r="AD185" i="4"/>
  <c r="AE334" i="4"/>
  <c r="AD334" i="4"/>
  <c r="AE336" i="4"/>
  <c r="AD336" i="4"/>
  <c r="AE261" i="4"/>
  <c r="AD261" i="4"/>
  <c r="AD246" i="4"/>
  <c r="AE246" i="4"/>
  <c r="AE311" i="4"/>
  <c r="AD311" i="4"/>
  <c r="AE250" i="4"/>
  <c r="AD250" i="4"/>
  <c r="AD97" i="4"/>
  <c r="AE97" i="4"/>
  <c r="AD341" i="4"/>
  <c r="AE341" i="4"/>
  <c r="AI433" i="4"/>
  <c r="AJ433" i="4"/>
  <c r="AK433" i="4"/>
  <c r="AI435" i="4"/>
  <c r="AJ435" i="4"/>
  <c r="AK435" i="4"/>
  <c r="AF433" i="4"/>
  <c r="U433" i="4"/>
  <c r="C16" i="1"/>
  <c r="D18" i="1" s="1"/>
  <c r="O426" i="1"/>
  <c r="O423" i="1"/>
  <c r="O403" i="1"/>
  <c r="O416" i="1"/>
  <c r="O391" i="1"/>
  <c r="O394" i="1"/>
  <c r="O386" i="1"/>
  <c r="O396" i="1"/>
  <c r="O424" i="1"/>
  <c r="O406" i="1"/>
  <c r="O390" i="1"/>
  <c r="O425" i="1"/>
  <c r="O420" i="1"/>
  <c r="O427" i="1"/>
  <c r="O384" i="1"/>
  <c r="O392" i="1"/>
  <c r="O385" i="1"/>
  <c r="O411" i="1"/>
  <c r="O415" i="1"/>
  <c r="O413" i="1"/>
  <c r="O393" i="1"/>
  <c r="O398" i="1"/>
  <c r="O382" i="1"/>
  <c r="O395" i="1"/>
  <c r="O412" i="1"/>
  <c r="O401" i="1"/>
  <c r="O419" i="1"/>
  <c r="O389" i="1"/>
  <c r="O405" i="1"/>
  <c r="O388" i="1"/>
  <c r="O402" i="1"/>
  <c r="O400" i="1"/>
  <c r="O409" i="1"/>
  <c r="O422" i="1"/>
  <c r="O410" i="1"/>
  <c r="O404" i="1"/>
  <c r="O430" i="1"/>
  <c r="O431" i="1"/>
  <c r="O408" i="1"/>
  <c r="O421" i="1"/>
  <c r="O414" i="1"/>
  <c r="O407" i="1"/>
  <c r="O399" i="1"/>
  <c r="O428" i="1"/>
  <c r="O429" i="1"/>
  <c r="O397" i="1"/>
  <c r="C15" i="1"/>
  <c r="O418" i="1"/>
  <c r="O387" i="1"/>
  <c r="O383" i="1"/>
  <c r="O417" i="1"/>
  <c r="AK431" i="1"/>
  <c r="S135" i="1"/>
  <c r="U135" i="1" s="1"/>
  <c r="S140" i="1"/>
  <c r="U140" i="1" s="1"/>
  <c r="S263" i="1"/>
  <c r="U263" i="1" s="1"/>
  <c r="S144" i="1"/>
  <c r="U144" i="1" s="1"/>
  <c r="S265" i="1"/>
  <c r="U265" i="1" s="1"/>
  <c r="S329" i="1"/>
  <c r="U329" i="1" s="1"/>
  <c r="AH409" i="1"/>
  <c r="AK415" i="1"/>
  <c r="AJ415" i="1"/>
  <c r="AI415" i="1"/>
  <c r="S379" i="1"/>
  <c r="U379" i="1" s="1"/>
  <c r="S309" i="1"/>
  <c r="U309" i="1" s="1"/>
  <c r="S155" i="1"/>
  <c r="U155" i="1" s="1"/>
  <c r="S170" i="1"/>
  <c r="U170" i="1" s="1"/>
  <c r="S286" i="1"/>
  <c r="U286" i="1" s="1"/>
  <c r="S298" i="1"/>
  <c r="U298" i="1" s="1"/>
  <c r="S141" i="1"/>
  <c r="U141" i="1" s="1"/>
  <c r="AH420" i="1"/>
  <c r="S340" i="1"/>
  <c r="U340" i="1" s="1"/>
  <c r="S358" i="1"/>
  <c r="U358" i="1" s="1"/>
  <c r="S332" i="1"/>
  <c r="U332" i="1" s="1"/>
  <c r="S287" i="1"/>
  <c r="U287" i="1" s="1"/>
  <c r="S363" i="1"/>
  <c r="U363" i="1" s="1"/>
  <c r="AR428" i="1"/>
  <c r="AQ428" i="1" s="1"/>
  <c r="AP428" i="1" s="1"/>
  <c r="AO428" i="1" s="1"/>
  <c r="AN428" i="1" s="1"/>
  <c r="AM428" i="1" s="1"/>
  <c r="AL428" i="1" s="1"/>
  <c r="AJ428" i="1" s="1"/>
  <c r="AR430" i="1"/>
  <c r="AQ430" i="1" s="1"/>
  <c r="AP430" i="1" s="1"/>
  <c r="AO430" i="1" s="1"/>
  <c r="AN430" i="1" s="1"/>
  <c r="AM430" i="1" s="1"/>
  <c r="AL430" i="1" s="1"/>
  <c r="AI430" i="1" s="1"/>
  <c r="S383" i="1"/>
  <c r="U383" i="1" s="1"/>
  <c r="U431" i="1"/>
  <c r="AF431" i="1"/>
  <c r="AH424" i="1"/>
  <c r="AB424" i="1" s="1"/>
  <c r="AH421" i="1"/>
  <c r="K398" i="1"/>
  <c r="S336" i="1"/>
  <c r="U336" i="1" s="1"/>
  <c r="S171" i="1"/>
  <c r="U171" i="1" s="1"/>
  <c r="S164" i="1"/>
  <c r="U164" i="1" s="1"/>
  <c r="S238" i="1"/>
  <c r="U238" i="1" s="1"/>
  <c r="S88" i="1"/>
  <c r="U88" i="1" s="1"/>
  <c r="S133" i="1"/>
  <c r="U133" i="1" s="1"/>
  <c r="S123" i="1"/>
  <c r="U123" i="1" s="1"/>
  <c r="S134" i="1"/>
  <c r="U134" i="1" s="1"/>
  <c r="S105" i="1"/>
  <c r="U105" i="1" s="1"/>
  <c r="S350" i="1"/>
  <c r="U350" i="1" s="1"/>
  <c r="AH413" i="1"/>
  <c r="AE419" i="1"/>
  <c r="AD419" i="1"/>
  <c r="AH423" i="1"/>
  <c r="S256" i="1"/>
  <c r="U256" i="1" s="1"/>
  <c r="S173" i="1"/>
  <c r="U173" i="1" s="1"/>
  <c r="AA410" i="1"/>
  <c r="AB410" i="1"/>
  <c r="AB422" i="1"/>
  <c r="AA421" i="1"/>
  <c r="AB421" i="1"/>
  <c r="S98" i="1"/>
  <c r="U98" i="1" s="1"/>
  <c r="S101" i="1"/>
  <c r="U101" i="1" s="1"/>
  <c r="S51" i="1"/>
  <c r="U51" i="1" s="1"/>
  <c r="S252" i="1"/>
  <c r="U252" i="1" s="1"/>
  <c r="AD422" i="1"/>
  <c r="AF430" i="1"/>
  <c r="AB412" i="1"/>
  <c r="AA416" i="1"/>
  <c r="AB416" i="1"/>
  <c r="AB411" i="1"/>
  <c r="AA411" i="1"/>
  <c r="S112" i="1"/>
  <c r="U112" i="1" s="1"/>
  <c r="S119" i="1"/>
  <c r="U119" i="1" s="1"/>
  <c r="S110" i="1"/>
  <c r="U110" i="1" s="1"/>
  <c r="S97" i="1"/>
  <c r="U97" i="1" s="1"/>
  <c r="S382" i="1"/>
  <c r="U382" i="1" s="1"/>
  <c r="AH418" i="1"/>
  <c r="AD412" i="1"/>
  <c r="S103" i="1"/>
  <c r="U103" i="1" s="1"/>
  <c r="AA414" i="1"/>
  <c r="AB414" i="1"/>
  <c r="S127" i="1"/>
  <c r="U127" i="1" s="1"/>
  <c r="AD417" i="1"/>
  <c r="AE417" i="1"/>
  <c r="S349" i="1"/>
  <c r="U349" i="1" s="1"/>
  <c r="S100" i="1"/>
  <c r="U100" i="1" s="1"/>
  <c r="AI428" i="1"/>
  <c r="AK428" i="1"/>
  <c r="AJ430" i="1"/>
  <c r="AI425" i="1"/>
  <c r="AJ425" i="1"/>
  <c r="AK425" i="1"/>
  <c r="AJ429" i="1"/>
  <c r="AK429" i="1"/>
  <c r="AI429" i="1"/>
  <c r="AH429" i="1" s="1"/>
  <c r="AI426" i="1"/>
  <c r="AJ426" i="1"/>
  <c r="AK426" i="1"/>
  <c r="AI427" i="1"/>
  <c r="AJ427" i="1"/>
  <c r="AK427" i="1"/>
  <c r="AH431" i="1"/>
  <c r="AK436" i="4"/>
  <c r="AI436" i="4"/>
  <c r="AJ436" i="4"/>
  <c r="AI432" i="4"/>
  <c r="AJ432" i="4"/>
  <c r="AK432" i="4"/>
  <c r="AI430" i="4"/>
  <c r="AJ430" i="4"/>
  <c r="AK430" i="4"/>
  <c r="AI431" i="4"/>
  <c r="AJ431" i="4"/>
  <c r="AK431" i="4"/>
  <c r="AH434" i="4"/>
  <c r="S8" i="1"/>
  <c r="S8" i="4"/>
  <c r="AB335" i="4" l="1"/>
  <c r="AB412" i="4"/>
  <c r="AB75" i="4"/>
  <c r="AA75" i="4"/>
  <c r="AB211" i="4"/>
  <c r="AA211" i="4"/>
  <c r="AE335" i="4"/>
  <c r="AD335" i="4"/>
  <c r="AB153" i="4"/>
  <c r="AH128" i="4"/>
  <c r="AB100" i="4"/>
  <c r="AA100" i="4"/>
  <c r="AB315" i="4"/>
  <c r="AA315" i="4"/>
  <c r="AB39" i="4"/>
  <c r="AA39" i="4"/>
  <c r="AA419" i="4"/>
  <c r="AB419" i="4"/>
  <c r="AH415" i="4"/>
  <c r="AH410" i="4"/>
  <c r="AB203" i="4"/>
  <c r="AA203" i="4"/>
  <c r="AA285" i="4"/>
  <c r="AB285" i="4"/>
  <c r="AB284" i="4"/>
  <c r="AA284" i="4"/>
  <c r="AA182" i="4"/>
  <c r="AB182" i="4"/>
  <c r="AA155" i="4"/>
  <c r="AB155" i="4"/>
  <c r="AB118" i="4"/>
  <c r="AA118" i="4"/>
  <c r="AH344" i="4"/>
  <c r="AB102" i="4"/>
  <c r="AA102" i="4"/>
  <c r="AH397" i="4"/>
  <c r="AB391" i="4"/>
  <c r="AA391" i="4"/>
  <c r="AA316" i="4"/>
  <c r="AB316" i="4"/>
  <c r="AA277" i="4"/>
  <c r="AB277" i="4"/>
  <c r="AH390" i="4"/>
  <c r="AA24" i="4"/>
  <c r="AB24" i="4"/>
  <c r="AH64" i="4"/>
  <c r="AB89" i="4"/>
  <c r="AA89" i="4"/>
  <c r="AA400" i="4"/>
  <c r="AB400" i="4"/>
  <c r="AA345" i="4"/>
  <c r="AB345" i="4"/>
  <c r="AA398" i="4"/>
  <c r="AB398" i="4"/>
  <c r="AH208" i="4"/>
  <c r="AH78" i="4"/>
  <c r="AB40" i="4"/>
  <c r="AA40" i="4"/>
  <c r="AB423" i="4"/>
  <c r="AA423" i="4"/>
  <c r="AE255" i="4"/>
  <c r="AD255" i="4"/>
  <c r="AB346" i="4"/>
  <c r="AA346" i="4"/>
  <c r="AH368" i="4"/>
  <c r="AB304" i="4"/>
  <c r="AB420" i="4"/>
  <c r="AB27" i="4"/>
  <c r="AA27" i="4"/>
  <c r="AH302" i="4"/>
  <c r="AD420" i="4"/>
  <c r="AD281" i="4"/>
  <c r="AA222" i="4"/>
  <c r="AB222" i="4"/>
  <c r="AA365" i="4"/>
  <c r="AB365" i="4"/>
  <c r="AE165" i="4"/>
  <c r="AD165" i="4"/>
  <c r="AA73" i="4"/>
  <c r="AB73" i="4"/>
  <c r="AH258" i="4"/>
  <c r="AH196" i="4"/>
  <c r="AA288" i="4"/>
  <c r="AB288" i="4"/>
  <c r="AA422" i="4"/>
  <c r="AB422" i="4"/>
  <c r="AH138" i="4"/>
  <c r="AA138" i="4" s="1"/>
  <c r="AA36" i="4"/>
  <c r="AB36" i="4"/>
  <c r="AA188" i="4"/>
  <c r="AB188" i="4"/>
  <c r="AA51" i="4"/>
  <c r="AB51" i="4"/>
  <c r="AA128" i="4"/>
  <c r="AB128" i="4"/>
  <c r="AA38" i="4"/>
  <c r="AB38" i="4"/>
  <c r="AD54" i="4"/>
  <c r="AE54" i="4"/>
  <c r="AD153" i="4"/>
  <c r="AE153" i="4"/>
  <c r="AB262" i="4"/>
  <c r="AA262" i="4"/>
  <c r="AH385" i="4"/>
  <c r="AH232" i="4"/>
  <c r="AH216" i="4"/>
  <c r="AH148" i="4"/>
  <c r="AB248" i="4"/>
  <c r="AA248" i="4"/>
  <c r="AA86" i="4"/>
  <c r="AB86" i="4"/>
  <c r="AA161" i="4"/>
  <c r="AB161" i="4"/>
  <c r="AH29" i="4"/>
  <c r="AE428" i="4"/>
  <c r="AD428" i="4"/>
  <c r="AE267" i="4"/>
  <c r="AD267" i="4"/>
  <c r="AB137" i="4"/>
  <c r="AA137" i="4"/>
  <c r="AA323" i="4"/>
  <c r="AB323" i="4"/>
  <c r="AA126" i="4"/>
  <c r="AB126" i="4"/>
  <c r="AB384" i="4"/>
  <c r="AA384" i="4"/>
  <c r="AA84" i="4"/>
  <c r="AB84" i="4"/>
  <c r="AA43" i="4"/>
  <c r="AB43" i="4"/>
  <c r="AH251" i="4"/>
  <c r="AA270" i="4"/>
  <c r="AB270" i="4"/>
  <c r="AA421" i="4"/>
  <c r="AB421" i="4"/>
  <c r="AB46" i="4"/>
  <c r="AA46" i="4"/>
  <c r="AB439" i="4"/>
  <c r="AA439" i="4"/>
  <c r="AH395" i="4"/>
  <c r="AD62" i="4"/>
  <c r="AB41" i="4"/>
  <c r="AA41" i="4"/>
  <c r="AB343" i="4"/>
  <c r="AA343" i="4"/>
  <c r="AA440" i="4"/>
  <c r="AB440" i="4"/>
  <c r="AA61" i="4"/>
  <c r="AB61" i="4"/>
  <c r="AH52" i="4"/>
  <c r="AA317" i="4"/>
  <c r="AB317" i="4"/>
  <c r="AB59" i="4"/>
  <c r="AA59" i="4"/>
  <c r="AD122" i="4"/>
  <c r="AE122" i="4"/>
  <c r="AA112" i="4"/>
  <c r="AB112" i="4"/>
  <c r="AH429" i="4"/>
  <c r="F16" i="1"/>
  <c r="F18" i="1" s="1"/>
  <c r="C18" i="1"/>
  <c r="F18" i="4"/>
  <c r="AH438" i="4"/>
  <c r="AH433" i="1"/>
  <c r="AH437" i="4"/>
  <c r="AA437" i="4" s="1"/>
  <c r="AH432" i="1"/>
  <c r="AA432" i="1" s="1"/>
  <c r="AB432" i="1"/>
  <c r="AH432" i="4"/>
  <c r="AB432" i="4" s="1"/>
  <c r="AH435" i="4"/>
  <c r="AA435" i="4" s="1"/>
  <c r="AH433" i="4"/>
  <c r="AA420" i="1"/>
  <c r="AB420" i="1"/>
  <c r="AH415" i="1"/>
  <c r="AA409" i="1"/>
  <c r="AB409" i="1"/>
  <c r="AA424" i="1"/>
  <c r="AD424" i="1" s="1"/>
  <c r="AK430" i="1"/>
  <c r="AE414" i="1"/>
  <c r="AD414" i="1"/>
  <c r="AA413" i="1"/>
  <c r="AB413" i="1"/>
  <c r="AD411" i="1"/>
  <c r="AE411" i="1"/>
  <c r="AE424" i="1"/>
  <c r="AD410" i="1"/>
  <c r="AE410" i="1"/>
  <c r="AA418" i="1"/>
  <c r="AB418" i="1"/>
  <c r="AE416" i="1"/>
  <c r="AD416" i="1"/>
  <c r="AE421" i="1"/>
  <c r="AD421" i="1"/>
  <c r="AA423" i="1"/>
  <c r="AB423" i="1"/>
  <c r="AH428" i="1"/>
  <c r="AH430" i="1"/>
  <c r="AH426" i="1"/>
  <c r="AA431" i="1"/>
  <c r="AB431" i="1"/>
  <c r="AA429" i="1"/>
  <c r="AB429" i="1"/>
  <c r="AH427" i="1"/>
  <c r="AH425" i="1"/>
  <c r="AH430" i="4"/>
  <c r="AB434" i="4"/>
  <c r="AA434" i="4"/>
  <c r="AH431" i="4"/>
  <c r="AH436" i="4"/>
  <c r="AB138" i="4" l="1"/>
  <c r="AA78" i="4"/>
  <c r="AB78" i="4"/>
  <c r="AD89" i="4"/>
  <c r="AE89" i="4"/>
  <c r="AD118" i="4"/>
  <c r="AE118" i="4"/>
  <c r="AD39" i="4"/>
  <c r="AE39" i="4"/>
  <c r="AE277" i="4"/>
  <c r="AD277" i="4"/>
  <c r="AB208" i="4"/>
  <c r="AA208" i="4"/>
  <c r="AD316" i="4"/>
  <c r="AE316" i="4"/>
  <c r="AD285" i="4"/>
  <c r="AE285" i="4"/>
  <c r="AB344" i="4"/>
  <c r="AA344" i="4"/>
  <c r="AA64" i="4"/>
  <c r="AB64" i="4"/>
  <c r="AE391" i="4"/>
  <c r="AD391" i="4"/>
  <c r="AE203" i="4"/>
  <c r="AD203" i="4"/>
  <c r="AE315" i="4"/>
  <c r="AD315" i="4"/>
  <c r="AD211" i="4"/>
  <c r="AE211" i="4"/>
  <c r="AE419" i="4"/>
  <c r="AD419" i="4"/>
  <c r="AE398" i="4"/>
  <c r="AD398" i="4"/>
  <c r="AE155" i="4"/>
  <c r="AD155" i="4"/>
  <c r="AD400" i="4"/>
  <c r="AE400" i="4"/>
  <c r="AE24" i="4"/>
  <c r="AD24" i="4"/>
  <c r="AB397" i="4"/>
  <c r="AA397" i="4"/>
  <c r="AA410" i="4"/>
  <c r="AB410" i="4"/>
  <c r="AE100" i="4"/>
  <c r="AD100" i="4"/>
  <c r="AE75" i="4"/>
  <c r="AD75" i="4"/>
  <c r="AE345" i="4"/>
  <c r="AD345" i="4"/>
  <c r="AA390" i="4"/>
  <c r="AB390" i="4"/>
  <c r="AD102" i="4"/>
  <c r="AE102" i="4"/>
  <c r="AE182" i="4"/>
  <c r="AD182" i="4"/>
  <c r="AA415" i="4"/>
  <c r="AB415" i="4"/>
  <c r="AE284" i="4"/>
  <c r="AD284" i="4"/>
  <c r="AE188" i="4"/>
  <c r="AD188" i="4"/>
  <c r="AB258" i="4"/>
  <c r="AA258" i="4"/>
  <c r="AE222" i="4"/>
  <c r="AD222" i="4"/>
  <c r="AD36" i="4"/>
  <c r="AE36" i="4"/>
  <c r="AD346" i="4"/>
  <c r="AE346" i="4"/>
  <c r="AD73" i="4"/>
  <c r="AE73" i="4"/>
  <c r="AE40" i="4"/>
  <c r="AD40" i="4"/>
  <c r="AE128" i="4"/>
  <c r="AD128" i="4"/>
  <c r="AA302" i="4"/>
  <c r="AB302" i="4"/>
  <c r="AE51" i="4"/>
  <c r="AD51" i="4"/>
  <c r="AD423" i="4"/>
  <c r="AE423" i="4"/>
  <c r="AA196" i="4"/>
  <c r="AB196" i="4"/>
  <c r="AD422" i="4"/>
  <c r="AE422" i="4"/>
  <c r="AD27" i="4"/>
  <c r="AE27" i="4"/>
  <c r="AE288" i="4"/>
  <c r="AD288" i="4"/>
  <c r="AE365" i="4"/>
  <c r="AD365" i="4"/>
  <c r="AA368" i="4"/>
  <c r="AB368" i="4"/>
  <c r="AE317" i="4"/>
  <c r="AD317" i="4"/>
  <c r="AA232" i="4"/>
  <c r="AB232" i="4"/>
  <c r="AE421" i="4"/>
  <c r="AD421" i="4"/>
  <c r="AE384" i="4"/>
  <c r="AD384" i="4"/>
  <c r="AD137" i="4"/>
  <c r="AE137" i="4"/>
  <c r="AA385" i="4"/>
  <c r="AB385" i="4"/>
  <c r="AD38" i="4"/>
  <c r="AE38" i="4"/>
  <c r="AE112" i="4"/>
  <c r="AD112" i="4"/>
  <c r="AD262" i="4"/>
  <c r="AE262" i="4"/>
  <c r="AE61" i="4"/>
  <c r="AD61" i="4"/>
  <c r="AB395" i="4"/>
  <c r="AA395" i="4"/>
  <c r="AD270" i="4"/>
  <c r="AE270" i="4"/>
  <c r="AE86" i="4"/>
  <c r="AD86" i="4"/>
  <c r="AB429" i="4"/>
  <c r="AA429" i="4"/>
  <c r="AE138" i="4"/>
  <c r="AD138" i="4"/>
  <c r="AA52" i="4"/>
  <c r="AB52" i="4"/>
  <c r="AD161" i="4"/>
  <c r="AE161" i="4"/>
  <c r="AD439" i="4"/>
  <c r="AE439" i="4"/>
  <c r="AA251" i="4"/>
  <c r="AB251" i="4"/>
  <c r="AE126" i="4"/>
  <c r="AD126" i="4"/>
  <c r="AD248" i="4"/>
  <c r="AE248" i="4"/>
  <c r="AE41" i="4"/>
  <c r="AD41" i="4"/>
  <c r="AE84" i="4"/>
  <c r="AD84" i="4"/>
  <c r="AD59" i="4"/>
  <c r="AE59" i="4"/>
  <c r="AE440" i="4"/>
  <c r="AD440" i="4"/>
  <c r="AE343" i="4"/>
  <c r="AD343" i="4"/>
  <c r="AE46" i="4"/>
  <c r="AD46" i="4"/>
  <c r="AE43" i="4"/>
  <c r="AD43" i="4"/>
  <c r="AE323" i="4"/>
  <c r="AD323" i="4"/>
  <c r="AB148" i="4"/>
  <c r="AA148" i="4"/>
  <c r="AA29" i="4"/>
  <c r="AB29" i="4"/>
  <c r="AB216" i="4"/>
  <c r="AA216" i="4"/>
  <c r="F17" i="1"/>
  <c r="AA438" i="4"/>
  <c r="AB438" i="4"/>
  <c r="AB433" i="1"/>
  <c r="AA433" i="1"/>
  <c r="AA432" i="4"/>
  <c r="AD432" i="4" s="1"/>
  <c r="AB437" i="4"/>
  <c r="AD437" i="4"/>
  <c r="AE437" i="4"/>
  <c r="AD432" i="1"/>
  <c r="AE432" i="1"/>
  <c r="AB435" i="4"/>
  <c r="AA433" i="4"/>
  <c r="AB433" i="4"/>
  <c r="AE435" i="4"/>
  <c r="AD435" i="4"/>
  <c r="AE420" i="1"/>
  <c r="AD420" i="1"/>
  <c r="AE409" i="1"/>
  <c r="AD409" i="1"/>
  <c r="AA415" i="1"/>
  <c r="AB415" i="1"/>
  <c r="AE423" i="1"/>
  <c r="AD423" i="1"/>
  <c r="AD418" i="1"/>
  <c r="AE418" i="1"/>
  <c r="AE413" i="1"/>
  <c r="AD413" i="1"/>
  <c r="AB430" i="1"/>
  <c r="AA430" i="1"/>
  <c r="AA428" i="1"/>
  <c r="AB428" i="1"/>
  <c r="AA427" i="1"/>
  <c r="AB427" i="1"/>
  <c r="AD429" i="1"/>
  <c r="AE429" i="1"/>
  <c r="AB425" i="1"/>
  <c r="AA425" i="1"/>
  <c r="AE431" i="1"/>
  <c r="AD431" i="1"/>
  <c r="AA426" i="1"/>
  <c r="AB426" i="1"/>
  <c r="AB436" i="4"/>
  <c r="AA436" i="4"/>
  <c r="AD434" i="4"/>
  <c r="AE434" i="4"/>
  <c r="AA431" i="4"/>
  <c r="AB431" i="4"/>
  <c r="AA430" i="4"/>
  <c r="AB430" i="4"/>
  <c r="AE415" i="4" l="1"/>
  <c r="AD415" i="4"/>
  <c r="AE208" i="4"/>
  <c r="AD208" i="4"/>
  <c r="AE410" i="4"/>
  <c r="AD410" i="4"/>
  <c r="AE390" i="4"/>
  <c r="AD390" i="4"/>
  <c r="AE397" i="4"/>
  <c r="AD397" i="4"/>
  <c r="AD64" i="4"/>
  <c r="AE64" i="4"/>
  <c r="AE344" i="4"/>
  <c r="AD344" i="4"/>
  <c r="AE78" i="4"/>
  <c r="AD78" i="4"/>
  <c r="AE368" i="4"/>
  <c r="AD368" i="4"/>
  <c r="AE302" i="4"/>
  <c r="AD302" i="4"/>
  <c r="AD196" i="4"/>
  <c r="AE196" i="4"/>
  <c r="AE258" i="4"/>
  <c r="AD258" i="4"/>
  <c r="AD216" i="4"/>
  <c r="AE216" i="4"/>
  <c r="AE52" i="4"/>
  <c r="AD52" i="4"/>
  <c r="AD395" i="4"/>
  <c r="AE395" i="4"/>
  <c r="AE29" i="4"/>
  <c r="AD29" i="4"/>
  <c r="AD251" i="4"/>
  <c r="AE251" i="4"/>
  <c r="AD148" i="4"/>
  <c r="AE148" i="4"/>
  <c r="AD429" i="4"/>
  <c r="AE429" i="4"/>
  <c r="AD385" i="4"/>
  <c r="AE385" i="4"/>
  <c r="AE232" i="4"/>
  <c r="AD232" i="4"/>
  <c r="AE432" i="4"/>
  <c r="AD438" i="4"/>
  <c r="AE438" i="4"/>
  <c r="AD433" i="1"/>
  <c r="AE433" i="1"/>
  <c r="AE433" i="4"/>
  <c r="AD433" i="4"/>
  <c r="AE415" i="1"/>
  <c r="AD415" i="1"/>
  <c r="AD428" i="1"/>
  <c r="AE428" i="1"/>
  <c r="AD430" i="1"/>
  <c r="AE430" i="1"/>
  <c r="AE425" i="1"/>
  <c r="AD425" i="1"/>
  <c r="AE427" i="1"/>
  <c r="AD427" i="1"/>
  <c r="AE426" i="1"/>
  <c r="AD426" i="1"/>
  <c r="AD436" i="4"/>
  <c r="AE436" i="4"/>
  <c r="AE430" i="4"/>
  <c r="AD430" i="4"/>
  <c r="AE431" i="4"/>
  <c r="AD431" i="4"/>
  <c r="AC11" i="4" l="1"/>
</calcChain>
</file>

<file path=xl/sharedStrings.xml><?xml version="1.0" encoding="utf-8"?>
<sst xmlns="http://schemas.openxmlformats.org/spreadsheetml/2006/main" count="5304" uniqueCount="1495">
  <si>
    <t>JAVSO..47..105</t>
  </si>
  <si>
    <t>VSB-063</t>
  </si>
  <si>
    <t>Rc</t>
  </si>
  <si>
    <t>JAVSO 43, 77</t>
  </si>
  <si>
    <t>JAVSO..44…69</t>
  </si>
  <si>
    <t>JAVSO..43..238</t>
  </si>
  <si>
    <t>JAVSO..45..121</t>
  </si>
  <si>
    <t>JAVSO..46…79 (2018)</t>
  </si>
  <si>
    <t>0.0005</t>
  </si>
  <si>
    <t>0.0013</t>
  </si>
  <si>
    <t>IBVS 6196</t>
  </si>
  <si>
    <t>IBVS 6209</t>
  </si>
  <si>
    <t>OEJV 0179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</si>
  <si>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</si>
  <si>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</si>
  <si>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</si>
  <si>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</si>
  <si>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</si>
  <si>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</si>
  <si>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</si>
  <si>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</si>
  <si>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</si>
  <si>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</si>
  <si>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</si>
  <si>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</si>
  <si>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</si>
  <si>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</si>
  <si>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</si>
  <si>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Quadr term =</t>
  </si>
  <si>
    <t>Linear</t>
  </si>
  <si>
    <t>Quadratic</t>
  </si>
  <si>
    <t>S6</t>
  </si>
  <si>
    <t>Misc</t>
  </si>
  <si>
    <t>IBVS</t>
  </si>
  <si>
    <t># of data points:</t>
  </si>
  <si>
    <t>AD And / GSC 03641-00151</t>
  </si>
  <si>
    <t>System type</t>
  </si>
  <si>
    <t>EB</t>
  </si>
  <si>
    <t>GCVS 4 Eph. =</t>
  </si>
  <si>
    <t>--- Working ---</t>
  </si>
  <si>
    <t>BBSAG Bu</t>
  </si>
  <si>
    <t>OMT #3</t>
  </si>
  <si>
    <t>BBSAG Bull.32</t>
  </si>
  <si>
    <t>BAAVSS 60,15</t>
  </si>
  <si>
    <t>BAAVSS 61,14</t>
  </si>
  <si>
    <t>BAAVSS 63,19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</si>
  <si>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</si>
  <si>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</si>
  <si>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</si>
  <si>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</si>
  <si>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</si>
  <si>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</si>
  <si>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</si>
  <si>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</si>
  <si>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</si>
  <si>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BAV-M 60</t>
  </si>
  <si>
    <t>BBSAG Bull.99</t>
  </si>
  <si>
    <t>BBSAG Bull.100</t>
  </si>
  <si>
    <t>BBSAG Bull.101</t>
  </si>
  <si>
    <t>BBSAG Bull.102</t>
  </si>
  <si>
    <t>BBSAG Bull.105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</si>
  <si>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</si>
  <si>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</si>
  <si>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</si>
  <si>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</si>
  <si>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</si>
  <si>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</si>
  <si>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</si>
  <si>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</si>
  <si>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</si>
  <si>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IBVS 5016</t>
  </si>
  <si>
    <t>IBVS 5040</t>
  </si>
  <si>
    <t>BBSAG 127</t>
  </si>
  <si>
    <t>IBVS 5220</t>
  </si>
  <si>
    <t>IBVS 5364</t>
  </si>
  <si>
    <t>IBVS 5643</t>
  </si>
  <si>
    <t>IBVS 5371</t>
  </si>
  <si>
    <t>IBVS 5676</t>
  </si>
  <si>
    <t>I</t>
  </si>
  <si>
    <t>II</t>
  </si>
  <si>
    <t>IBVS 5493</t>
  </si>
  <si>
    <t>IBVS 5657</t>
  </si>
  <si>
    <t>IBVS 5731</t>
  </si>
  <si>
    <t>BBSAG</t>
  </si>
  <si>
    <t>AAVSO</t>
  </si>
  <si>
    <t>Nelson</t>
  </si>
  <si>
    <t>bad?</t>
  </si>
  <si>
    <t>My time zone &gt;&gt;&gt;&gt;&gt;</t>
  </si>
  <si>
    <t>(PST=8, PDT=MDT=7, MDT=CST=6, etc.)</t>
  </si>
  <si>
    <t>LS Slope =</t>
  </si>
  <si>
    <t>New epoch =</t>
  </si>
  <si>
    <t>JD today</t>
  </si>
  <si>
    <t>New Cycle</t>
  </si>
  <si>
    <t>Next ToM</t>
  </si>
  <si>
    <t>Local time</t>
  </si>
  <si>
    <t>.0042</t>
  </si>
  <si>
    <t>IBVS 5761</t>
  </si>
  <si>
    <t>Start of linear fit &gt;&gt;&gt;&gt;&gt;&gt;&gt;&gt;&gt;&gt;&gt;&gt;&gt;&gt;&gt;&gt;&gt;&gt;&gt;&gt;&gt;</t>
  </si>
  <si>
    <t>IBVS 5871</t>
  </si>
  <si>
    <t>IBVS 5897</t>
  </si>
  <si>
    <t>CCD+I</t>
  </si>
  <si>
    <t>OEJV 0074</t>
  </si>
  <si>
    <t>CCD</t>
  </si>
  <si>
    <t>Possible third star</t>
  </si>
  <si>
    <t>JAVSO..36..171</t>
  </si>
  <si>
    <t>JAVSO..36..186</t>
  </si>
  <si>
    <t>JAVSO..37...44</t>
  </si>
  <si>
    <t>JAVSO..38..183</t>
  </si>
  <si>
    <t>JAVSO..39...94</t>
  </si>
  <si>
    <t>JAVSO..39..177</t>
  </si>
  <si>
    <t>IBVS 6042</t>
  </si>
  <si>
    <t>OEJV 0160</t>
  </si>
  <si>
    <t>IBVS 6070</t>
  </si>
  <si>
    <t>BAD?</t>
  </si>
  <si>
    <t>Const</t>
  </si>
  <si>
    <t>Slope</t>
  </si>
  <si>
    <t>Sin Ampl</t>
  </si>
  <si>
    <t>Ang freq</t>
  </si>
  <si>
    <t>Ph.cnst</t>
  </si>
  <si>
    <t>Lin+Sin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</si>
  <si>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</si>
  <si>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</si>
  <si>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</si>
  <si>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r>
      <t>Sum {Wt*diff</t>
    </r>
    <r>
      <rPr>
        <vertAlign val="superscript"/>
        <sz val="10"/>
        <rFont val="Arial"/>
        <family val="2"/>
      </rPr>
      <t>2}</t>
    </r>
  </si>
  <si>
    <t>Quad</t>
  </si>
  <si>
    <t>NOT varied in fit? - insignificant?</t>
  </si>
  <si>
    <t>Lin fit</t>
  </si>
  <si>
    <t>Add cycle</t>
  </si>
  <si>
    <t>Old Cycle</t>
  </si>
  <si>
    <t>RHN 2014</t>
  </si>
  <si>
    <t>JAVSO..41..328</t>
  </si>
  <si>
    <t>IBVS 6118</t>
  </si>
  <si>
    <t>IBVS 6114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</si>
  <si>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</si>
  <si>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</si>
  <si>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</si>
  <si>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</si>
  <si>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</si>
  <si>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</si>
  <si>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</si>
  <si>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</si>
  <si>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</si>
  <si>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</si>
  <si>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2417469.374 </t>
  </si>
  <si>
    <t> 15.09.1906 20:58 </t>
  </si>
  <si>
    <t> 0.263 </t>
  </si>
  <si>
    <t>F </t>
  </si>
  <si>
    <t> A.Brijede </t>
  </si>
  <si>
    <t> PZ 6.283 </t>
  </si>
  <si>
    <t>2418241.076 </t>
  </si>
  <si>
    <t> 26.10.1908 13:49 </t>
  </si>
  <si>
    <t> 0.262 </t>
  </si>
  <si>
    <t>2424711.494 </t>
  </si>
  <si>
    <t> 14.07.1926 23:51 </t>
  </si>
  <si>
    <t> 0.209 </t>
  </si>
  <si>
    <t> Guthnick &amp; Prager </t>
  </si>
  <si>
    <t> KVBB 4.26 </t>
  </si>
  <si>
    <t>2424714.465 </t>
  </si>
  <si>
    <t> 17.07.1926 23:09 </t>
  </si>
  <si>
    <t> 0.221 </t>
  </si>
  <si>
    <t>2424775.584 </t>
  </si>
  <si>
    <t> 17.09.1926 02:00 </t>
  </si>
  <si>
    <t> 0.195 </t>
  </si>
  <si>
    <t>2424787.430 </t>
  </si>
  <si>
    <t> 28.09.1926 22:19 </t>
  </si>
  <si>
    <t> 0.207 </t>
  </si>
  <si>
    <t> KVBB 4.27 </t>
  </si>
  <si>
    <t>2424791.370 </t>
  </si>
  <si>
    <t> 02.10.1926 20:52 </t>
  </si>
  <si>
    <t> 0.202 </t>
  </si>
  <si>
    <t>2424794.335 </t>
  </si>
  <si>
    <t> 05.10.1926 20:02 </t>
  </si>
  <si>
    <t>2424795.326 </t>
  </si>
  <si>
    <t> 06.10.1926 19:49 </t>
  </si>
  <si>
    <t> 0.213 </t>
  </si>
  <si>
    <t>2424849.571 </t>
  </si>
  <si>
    <t> 30.11.1926 01:42 </t>
  </si>
  <si>
    <t> 0.217 </t>
  </si>
  <si>
    <t>2425080.348 </t>
  </si>
  <si>
    <t> 18.07.1927 20:21 </t>
  </si>
  <si>
    <t> 0.223 </t>
  </si>
  <si>
    <t>V </t>
  </si>
  <si>
    <t> W.Zessewitsch </t>
  </si>
  <si>
    <t> IODE 4.1.40 </t>
  </si>
  <si>
    <t>2426590.228 </t>
  </si>
  <si>
    <t> 05.09.1931 17:28 </t>
  </si>
  <si>
    <t> 0.228 </t>
  </si>
  <si>
    <t>2426631.1595 </t>
  </si>
  <si>
    <t> 16.10.1931 15:49 </t>
  </si>
  <si>
    <t> 0.2319 </t>
  </si>
  <si>
    <t> N.Florja </t>
  </si>
  <si>
    <t> PZ 4.6 </t>
  </si>
  <si>
    <t>2428718.407 </t>
  </si>
  <si>
    <t> 03.07.1937 21:46 </t>
  </si>
  <si>
    <t> 0.183 </t>
  </si>
  <si>
    <t> PZ 6.285 </t>
  </si>
  <si>
    <t>2428722.344 </t>
  </si>
  <si>
    <t> 07.07.1937 20:15 </t>
  </si>
  <si>
    <t> 0.175 </t>
  </si>
  <si>
    <t>P </t>
  </si>
  <si>
    <t>2428726.323 </t>
  </si>
  <si>
    <t> 11.07.1937 19:45 </t>
  </si>
  <si>
    <t>2428727.291 </t>
  </si>
  <si>
    <t> 12.07.1937 18:59 </t>
  </si>
  <si>
    <t> 0.191 </t>
  </si>
  <si>
    <t>2428728.257 </t>
  </si>
  <si>
    <t> 13.07.1937 18:10 </t>
  </si>
  <si>
    <t> 0.171 </t>
  </si>
  <si>
    <t>2428729.275 </t>
  </si>
  <si>
    <t> 14.07.1937 18:36 </t>
  </si>
  <si>
    <t> 0.203 </t>
  </si>
  <si>
    <t>2428754.377 </t>
  </si>
  <si>
    <t> 08.08.1937 21:02 </t>
  </si>
  <si>
    <t> 0.156 </t>
  </si>
  <si>
    <t>2428755.381 </t>
  </si>
  <si>
    <t> 09.08.1937 21:08 </t>
  </si>
  <si>
    <t> 0.174 </t>
  </si>
  <si>
    <t>2428756.365 </t>
  </si>
  <si>
    <t> 10.08.1937 20:45 </t>
  </si>
  <si>
    <t> 0.172 </t>
  </si>
  <si>
    <t>2428757.352 </t>
  </si>
  <si>
    <t> 11.08.1937 20:26 </t>
  </si>
  <si>
    <t> 0.173 </t>
  </si>
  <si>
    <t>2428762.275 </t>
  </si>
  <si>
    <t> 16.08.1937 18:36 </t>
  </si>
  <si>
    <t> 0.165 </t>
  </si>
  <si>
    <t>2428771.169 </t>
  </si>
  <si>
    <t> 25.08.1937 16:03 </t>
  </si>
  <si>
    <t>2428800.744 </t>
  </si>
  <si>
    <t> 24.09.1937 05:51 </t>
  </si>
  <si>
    <t> P.H.Taylor </t>
  </si>
  <si>
    <t> PPEN 6.7 </t>
  </si>
  <si>
    <t>2428832.782 </t>
  </si>
  <si>
    <t> 26.10.1937 06:46 </t>
  </si>
  <si>
    <t> 0.158 </t>
  </si>
  <si>
    <t>2429144.912 </t>
  </si>
  <si>
    <t> 03.09.1938 09:53 </t>
  </si>
  <si>
    <t> 0.155 </t>
  </si>
  <si>
    <t>2429146.898 </t>
  </si>
  <si>
    <t> 05.09.1938 09:33 </t>
  </si>
  <si>
    <t> 0.169 </t>
  </si>
  <si>
    <t>2429151.843 </t>
  </si>
  <si>
    <t> 10.09.1938 08:13 </t>
  </si>
  <si>
    <t>2429155.776 </t>
  </si>
  <si>
    <t> 14.09.1938 06:37 </t>
  </si>
  <si>
    <t>2429163.658 </t>
  </si>
  <si>
    <t> 22.09.1938 03:47 </t>
  </si>
  <si>
    <t> 0.164 </t>
  </si>
  <si>
    <t>2429165.638 </t>
  </si>
  <si>
    <t> 24.09.1938 03:18 </t>
  </si>
  <si>
    <t> R.S.Alexander </t>
  </si>
  <si>
    <t> PPEN 6.18 </t>
  </si>
  <si>
    <t>2429165.643 </t>
  </si>
  <si>
    <t> 24.09.1938 03:25 </t>
  </si>
  <si>
    <t> 0.176 </t>
  </si>
  <si>
    <t>2429167.610 </t>
  </si>
  <si>
    <t> 26.09.1938 02:38 </t>
  </si>
  <si>
    <t>2429167.626 </t>
  </si>
  <si>
    <t> 26.09.1938 03:01 </t>
  </si>
  <si>
    <t> 0.187 </t>
  </si>
  <si>
    <t>2429174.508 </t>
  </si>
  <si>
    <t> 03.10.1938 00:11 </t>
  </si>
  <si>
    <t>2429184.870 </t>
  </si>
  <si>
    <t> 13.10.1938 08:52 </t>
  </si>
  <si>
    <t>2429191.780 </t>
  </si>
  <si>
    <t> 20.10.1938 06:43 </t>
  </si>
  <si>
    <t> 0.179 </t>
  </si>
  <si>
    <t>2429193.727 </t>
  </si>
  <si>
    <t> 22.10.1938 05:26 </t>
  </si>
  <si>
    <t> 0.153 </t>
  </si>
  <si>
    <t>2429197.698 </t>
  </si>
  <si>
    <t> 26.10.1938 04:45 </t>
  </si>
  <si>
    <t> 0.180 </t>
  </si>
  <si>
    <t>2429198.677 </t>
  </si>
  <si>
    <t> 27.10.1938 04:14 </t>
  </si>
  <si>
    <t>2429202.618 </t>
  </si>
  <si>
    <t> 31.10.1938 02:49 </t>
  </si>
  <si>
    <t>2429203.606 </t>
  </si>
  <si>
    <t> 01.11.1938 02:32 </t>
  </si>
  <si>
    <t> 0.170 </t>
  </si>
  <si>
    <t>2429211.508 </t>
  </si>
  <si>
    <t> 09.11.1938 00:11 </t>
  </si>
  <si>
    <t>2429214.457 </t>
  </si>
  <si>
    <t> 11.11.1938 22:58 </t>
  </si>
  <si>
    <t>2429240.604 </t>
  </si>
  <si>
    <t> 08.12.1938 02:29 </t>
  </si>
  <si>
    <t> 0.186 </t>
  </si>
  <si>
    <t>2429244.569 </t>
  </si>
  <si>
    <t> 12.12.1938 01:39 </t>
  </si>
  <si>
    <t> 0.206 </t>
  </si>
  <si>
    <t>2429247.498 </t>
  </si>
  <si>
    <t> 14.12.1938 23:57 </t>
  </si>
  <si>
    <t>2429549.780 </t>
  </si>
  <si>
    <t> 13.10.1939 06:43 </t>
  </si>
  <si>
    <t> 0.188 </t>
  </si>
  <si>
    <t>2429553.712 </t>
  </si>
  <si>
    <t> 17.10.1939 05:05 </t>
  </si>
  <si>
    <t>2429585.734 </t>
  </si>
  <si>
    <t> 18.11.1939 05:36 </t>
  </si>
  <si>
    <t> 0.145 </t>
  </si>
  <si>
    <t>2429598.592 </t>
  </si>
  <si>
    <t> 01.12.1939 02:12 </t>
  </si>
  <si>
    <t>2429612.395 </t>
  </si>
  <si>
    <t> 14.12.1939 21:28 </t>
  </si>
  <si>
    <t>2429638.526 </t>
  </si>
  <si>
    <t> 10.01.1940 00:37 </t>
  </si>
  <si>
    <t>2430663.685 </t>
  </si>
  <si>
    <t> 31.10.1942 04:26 </t>
  </si>
  <si>
    <t> 0.177 </t>
  </si>
  <si>
    <t> B.S.Whitney </t>
  </si>
  <si>
    <t> AJ 62.374 </t>
  </si>
  <si>
    <t>2430696.728 </t>
  </si>
  <si>
    <t> 03.12.1942 05:28 </t>
  </si>
  <si>
    <t>2431346.640 </t>
  </si>
  <si>
    <t> 13.09.1944 03:21 </t>
  </si>
  <si>
    <t>2431378.695 </t>
  </si>
  <si>
    <t> 15.10.1944 04:40 </t>
  </si>
  <si>
    <t>2431415.680 </t>
  </si>
  <si>
    <t> 21.11.1944 04:19 </t>
  </si>
  <si>
    <t> 0.193 </t>
  </si>
  <si>
    <t>2431655.829 </t>
  </si>
  <si>
    <t> 19.07.1945 07:53 </t>
  </si>
  <si>
    <t>2431703.643 </t>
  </si>
  <si>
    <t> 05.09.1945 03:25 </t>
  </si>
  <si>
    <t> 0.185 </t>
  </si>
  <si>
    <t>2432009.841 </t>
  </si>
  <si>
    <t> 08.07.1946 08:11 </t>
  </si>
  <si>
    <t> 0.168 </t>
  </si>
  <si>
    <t>2432052.746 </t>
  </si>
  <si>
    <t> 20.08.1946 05:54 </t>
  </si>
  <si>
    <t>2432154.797 </t>
  </si>
  <si>
    <t> 30.11.1946 07:07 </t>
  </si>
  <si>
    <t> 0.152 </t>
  </si>
  <si>
    <t>2432205.599 </t>
  </si>
  <si>
    <t> 20.01.1947 02:22 </t>
  </si>
  <si>
    <t>2432364.856 </t>
  </si>
  <si>
    <t> 28.06.1947 08:32 </t>
  </si>
  <si>
    <t> 0.150 </t>
  </si>
  <si>
    <t>2432410.726 </t>
  </si>
  <si>
    <t> 13.08.1947 05:25 </t>
  </si>
  <si>
    <t> 0.162 </t>
  </si>
  <si>
    <t>2432552.717 </t>
  </si>
  <si>
    <t> 02.01.1948 05:12 </t>
  </si>
  <si>
    <t> 0.139 </t>
  </si>
  <si>
    <t>2432764.754 </t>
  </si>
  <si>
    <t> 01.08.1948 06:05 </t>
  </si>
  <si>
    <t> 0.143 </t>
  </si>
  <si>
    <t>2432800.744 </t>
  </si>
  <si>
    <t> 06.09.1948 05:51 </t>
  </si>
  <si>
    <t> 0.137 </t>
  </si>
  <si>
    <t>2433157.742 </t>
  </si>
  <si>
    <t> 29.08.1949 05:48 </t>
  </si>
  <si>
    <t> 0.130 </t>
  </si>
  <si>
    <t>2433190.792 </t>
  </si>
  <si>
    <t> 01.10.1949 07:00 </t>
  </si>
  <si>
    <t> 0.142 </t>
  </si>
  <si>
    <t>2433598.592 </t>
  </si>
  <si>
    <t> 13.11.1950 02:12 </t>
  </si>
  <si>
    <t> 0.147 </t>
  </si>
  <si>
    <t>2433704.586 </t>
  </si>
  <si>
    <t> 27.02.1951 02:03 </t>
  </si>
  <si>
    <t> 0.125 </t>
  </si>
  <si>
    <t>2434061.615 </t>
  </si>
  <si>
    <t> 19.02.1952 02:45 </t>
  </si>
  <si>
    <t> 0.148 </t>
  </si>
  <si>
    <t>2434386.563 </t>
  </si>
  <si>
    <t> 09.01.1953 01:30 </t>
  </si>
  <si>
    <t>2434572.456 </t>
  </si>
  <si>
    <t> 13.07.1953 22:56 </t>
  </si>
  <si>
    <t> T.A.Azarnova </t>
  </si>
  <si>
    <t> PZ 11.400 </t>
  </si>
  <si>
    <t>2434574.430 </t>
  </si>
  <si>
    <t> 15.07.1953 22:19 </t>
  </si>
  <si>
    <t> 0.138 </t>
  </si>
  <si>
    <t>2434575.415 </t>
  </si>
  <si>
    <t> 16.07.1953 21:57 </t>
  </si>
  <si>
    <t>2434627.692 </t>
  </si>
  <si>
    <t> 07.09.1953 04:36 </t>
  </si>
  <si>
    <t>2434651.354 </t>
  </si>
  <si>
    <t> 30.09.1953 20:29 </t>
  </si>
  <si>
    <t>2434930.441 </t>
  </si>
  <si>
    <t> 06.07.1954 22:35 </t>
  </si>
  <si>
    <t>2434931.434 </t>
  </si>
  <si>
    <t> 07.07.1954 22:24 </t>
  </si>
  <si>
    <t>2434993.560 </t>
  </si>
  <si>
    <t> 08.09.1954 01:26 </t>
  </si>
  <si>
    <t> 0.133 </t>
  </si>
  <si>
    <t>2435011.310 </t>
  </si>
  <si>
    <t> 25.09.1954 19:26 </t>
  </si>
  <si>
    <t> 0.131 </t>
  </si>
  <si>
    <t>2435388.561 </t>
  </si>
  <si>
    <t> 08.10.1955 01:27 </t>
  </si>
  <si>
    <t> 0.160 </t>
  </si>
  <si>
    <t>2435802.250 </t>
  </si>
  <si>
    <t> 24.11.1956 18:00 </t>
  </si>
  <si>
    <t> G.Romano </t>
  </si>
  <si>
    <t> MSAI 40.265 </t>
  </si>
  <si>
    <t>2435810.646 </t>
  </si>
  <si>
    <t> 03.12.1956 03:30 </t>
  </si>
  <si>
    <t>2435838.234 </t>
  </si>
  <si>
    <t> 30.12.1956 17:36 </t>
  </si>
  <si>
    <t> 0.124 </t>
  </si>
  <si>
    <t> H.Busch </t>
  </si>
  <si>
    <t> MHAR 17.2 </t>
  </si>
  <si>
    <t>2435838.749 </t>
  </si>
  <si>
    <t> 31.12.1956 05:58 </t>
  </si>
  <si>
    <t> 0.146 </t>
  </si>
  <si>
    <t>2436079.361 </t>
  </si>
  <si>
    <t> 28.08.1957 20:39 </t>
  </si>
  <si>
    <t>2436080.353 </t>
  </si>
  <si>
    <t> 29.08.1957 20:28 </t>
  </si>
  <si>
    <t>2436081.368 </t>
  </si>
  <si>
    <t> 30.08.1957 20:49 </t>
  </si>
  <si>
    <t>2436160.253 </t>
  </si>
  <si>
    <t> 17.11.1957 18:04 </t>
  </si>
  <si>
    <t> 0.149 </t>
  </si>
  <si>
    <t>2436162.248 </t>
  </si>
  <si>
    <t> 19.11.1957 17:57 </t>
  </si>
  <si>
    <t>2436431.425 </t>
  </si>
  <si>
    <t> 15.08.1958 22:12 </t>
  </si>
  <si>
    <t> 0.115 </t>
  </si>
  <si>
    <t>2436436.359 </t>
  </si>
  <si>
    <t> 20.08.1958 20:36 </t>
  </si>
  <si>
    <t> 0.118 </t>
  </si>
  <si>
    <t>2436462.485 </t>
  </si>
  <si>
    <t> 15.09.1958 23:38 </t>
  </si>
  <si>
    <t> 0.110 </t>
  </si>
  <si>
    <t>2436517.218 </t>
  </si>
  <si>
    <t> 09.11.1958 17:13 </t>
  </si>
  <si>
    <t> 0.108 </t>
  </si>
  <si>
    <t>2436816.515 </t>
  </si>
  <si>
    <t> 05.09.1959 00:21 </t>
  </si>
  <si>
    <t> 0.093 </t>
  </si>
  <si>
    <t>2436818.512 </t>
  </si>
  <si>
    <t> 07.09.1959 00:17 </t>
  </si>
  <si>
    <t>2436819.511 </t>
  </si>
  <si>
    <t> 08.09.1959 00:15 </t>
  </si>
  <si>
    <t>2436820.494 </t>
  </si>
  <si>
    <t> 08.09.1959 23:51 </t>
  </si>
  <si>
    <t> 0.127 </t>
  </si>
  <si>
    <t>2437575.422 </t>
  </si>
  <si>
    <t> 02.10.1961 22:07 </t>
  </si>
  <si>
    <t>2437615.384 </t>
  </si>
  <si>
    <t> 11.11.1961 21:12 </t>
  </si>
  <si>
    <t>2437694.239 </t>
  </si>
  <si>
    <t> 29.01.1962 17:44 </t>
  </si>
  <si>
    <t> 0.097 </t>
  </si>
  <si>
    <t>2437854.507 </t>
  </si>
  <si>
    <t> 09.07.1962 00:10 </t>
  </si>
  <si>
    <t>2437932.405 </t>
  </si>
  <si>
    <t> 24.09.1962 21:43 </t>
  </si>
  <si>
    <t> 0.096 </t>
  </si>
  <si>
    <t>2437970.387 </t>
  </si>
  <si>
    <t> 01.11.1962 21:17 </t>
  </si>
  <si>
    <t> 0.109 </t>
  </si>
  <si>
    <t>2438086.277 </t>
  </si>
  <si>
    <t> 25.02.1963 18:38 </t>
  </si>
  <si>
    <t> 0.120 </t>
  </si>
  <si>
    <t>2438172.533 </t>
  </si>
  <si>
    <t> 23.05.1963 00:47 </t>
  </si>
  <si>
    <t> 0.083 </t>
  </si>
  <si>
    <t>2438287.470 </t>
  </si>
  <si>
    <t> 14.09.1963 23:16 </t>
  </si>
  <si>
    <t> 0.128 </t>
  </si>
  <si>
    <t>2438288.445 </t>
  </si>
  <si>
    <t> 15.09.1963 22:40 </t>
  </si>
  <si>
    <t> 0.117 </t>
  </si>
  <si>
    <t>2438370.305 </t>
  </si>
  <si>
    <t> 06.12.1963 19:19 </t>
  </si>
  <si>
    <t> 0.122 </t>
  </si>
  <si>
    <t>2438643.495 </t>
  </si>
  <si>
    <t> 04.09.1964 23:52 </t>
  </si>
  <si>
    <t> 0.134 </t>
  </si>
  <si>
    <t>2438999.4944 </t>
  </si>
  <si>
    <t> 26.08.1965 23:51 </t>
  </si>
  <si>
    <t> 0.1144 </t>
  </si>
  <si>
    <t>E </t>
  </si>
  <si>
    <t>?</t>
  </si>
  <si>
    <t> S.M.Rucinski </t>
  </si>
  <si>
    <t> AA 16.311 </t>
  </si>
  <si>
    <t>2439002.4519 </t>
  </si>
  <si>
    <t> 29.08.1965 22:50 </t>
  </si>
  <si>
    <t> 0.1133 </t>
  </si>
  <si>
    <t>2439008.3682 </t>
  </si>
  <si>
    <t> 04.09.1965 20:50 </t>
  </si>
  <si>
    <t> 0.1124 </t>
  </si>
  <si>
    <t>2439029.5714 </t>
  </si>
  <si>
    <t> 26.09.1965 01:42 </t>
  </si>
  <si>
    <t> 0.1122 </t>
  </si>
  <si>
    <t>2439035.4900 </t>
  </si>
  <si>
    <t> 01.10.1965 23:45 </t>
  </si>
  <si>
    <t> 0.1136 </t>
  </si>
  <si>
    <t>2439287.480 </t>
  </si>
  <si>
    <t> 10.06.1966 23:31 </t>
  </si>
  <si>
    <t> 0.129 </t>
  </si>
  <si>
    <t>2439354.509 </t>
  </si>
  <si>
    <t> 17.08.1966 00:12 </t>
  </si>
  <si>
    <t>2439596.613 </t>
  </si>
  <si>
    <t> 16.04.1967 02:42 </t>
  </si>
  <si>
    <t> 0.088 </t>
  </si>
  <si>
    <t>2439760.359 </t>
  </si>
  <si>
    <t> 26.09.1967 20:36 </t>
  </si>
  <si>
    <t>2440149.405 </t>
  </si>
  <si>
    <t> 19.10.1968 21:43 </t>
  </si>
  <si>
    <t> 0.113 </t>
  </si>
  <si>
    <t>2440150.366 </t>
  </si>
  <si>
    <t> 20.10.1968 20:47 </t>
  </si>
  <si>
    <t>2440152.368 </t>
  </si>
  <si>
    <t> 22.10.1968 20:49 </t>
  </si>
  <si>
    <t>2440426.500 </t>
  </si>
  <si>
    <t> 24.07.1969 00:00 </t>
  </si>
  <si>
    <t> 0.086 </t>
  </si>
  <si>
    <t>2440469.413 </t>
  </si>
  <si>
    <t> 04.09.1969 21:54 </t>
  </si>
  <si>
    <t> 0.099 </t>
  </si>
  <si>
    <t>2441300.269 </t>
  </si>
  <si>
    <t> 14.12.1971 18:27 </t>
  </si>
  <si>
    <t> 0.080 </t>
  </si>
  <si>
    <t>2441536.487 </t>
  </si>
  <si>
    <t> 06.08.1972 23:41 </t>
  </si>
  <si>
    <t> 0.102 </t>
  </si>
  <si>
    <t>2442439.324 </t>
  </si>
  <si>
    <t> 26.01.1975 19:46 </t>
  </si>
  <si>
    <t> 0.071 </t>
  </si>
  <si>
    <t> R.Diethelm </t>
  </si>
  <si>
    <t> BBS 20 </t>
  </si>
  <si>
    <t>2443045.846 </t>
  </si>
  <si>
    <t> 24.09.1976 08:18 </t>
  </si>
  <si>
    <t> 0.079 </t>
  </si>
  <si>
    <t> G.Wedemayer </t>
  </si>
  <si>
    <t> AOEB 3 </t>
  </si>
  <si>
    <t>2443050.795 </t>
  </si>
  <si>
    <t> 29.09.1976 07:04 </t>
  </si>
  <si>
    <t> G.Samolyk </t>
  </si>
  <si>
    <t>2443134.598 </t>
  </si>
  <si>
    <t> 22.12.1976 02:21 </t>
  </si>
  <si>
    <t> 0.073 </t>
  </si>
  <si>
    <t>2443134.601 </t>
  </si>
  <si>
    <t> 22.12.1976 02:25 </t>
  </si>
  <si>
    <t> 0.076 </t>
  </si>
  <si>
    <t> C.Hesseltine </t>
  </si>
  <si>
    <t>2443157.280 </t>
  </si>
  <si>
    <t> 13.01.1977 18:43 </t>
  </si>
  <si>
    <t> 0.072 </t>
  </si>
  <si>
    <t>2443161.258 </t>
  </si>
  <si>
    <t> 17.01.1977 18:11 </t>
  </si>
  <si>
    <t> 0.106 </t>
  </si>
  <si>
    <t> BBS 32 </t>
  </si>
  <si>
    <t>2443337.753 </t>
  </si>
  <si>
    <t> 13.07.1977 06:04 </t>
  </si>
  <si>
    <t> 0.070 </t>
  </si>
  <si>
    <t>2443368.822 </t>
  </si>
  <si>
    <t> 13.08.1977 07:43 </t>
  </si>
  <si>
    <t> 0.074 </t>
  </si>
  <si>
    <t>2443368.840 </t>
  </si>
  <si>
    <t> 13.08.1977 08:09 </t>
  </si>
  <si>
    <t> 0.092 </t>
  </si>
  <si>
    <t>2443373.758 </t>
  </si>
  <si>
    <t> 18.08.1977 06:11 </t>
  </si>
  <si>
    <t> D.Ruokonen </t>
  </si>
  <si>
    <t>2443693.773 </t>
  </si>
  <si>
    <t> 04.07.1978 06:33 </t>
  </si>
  <si>
    <t>2444089.761 </t>
  </si>
  <si>
    <t> 04.08.1979 06:15 </t>
  </si>
  <si>
    <t>2444486.707 </t>
  </si>
  <si>
    <t> 04.09.1980 04:58 </t>
  </si>
  <si>
    <t> G.Hanson </t>
  </si>
  <si>
    <t>2444487.680 </t>
  </si>
  <si>
    <t> 05.09.1980 04:19 </t>
  </si>
  <si>
    <t>2444635.595 </t>
  </si>
  <si>
    <t> 31.01.1981 02:16 </t>
  </si>
  <si>
    <t>2444921.599 </t>
  </si>
  <si>
    <t> 13.11.1981 02:22 </t>
  </si>
  <si>
    <t>2445193.782 </t>
  </si>
  <si>
    <t> 12.08.1982 06:46 </t>
  </si>
  <si>
    <t> 0.067 </t>
  </si>
  <si>
    <t>2445226.322 </t>
  </si>
  <si>
    <t> 13.09.1982 19:43 </t>
  </si>
  <si>
    <t> 0.063 </t>
  </si>
  <si>
    <t> T.Brelstaff </t>
  </si>
  <si>
    <t> VSSC 60.18 </t>
  </si>
  <si>
    <t>2445290.422 </t>
  </si>
  <si>
    <t> 16.11.1982 22:07 </t>
  </si>
  <si>
    <t> 0.059 </t>
  </si>
  <si>
    <t>2445341.235 </t>
  </si>
  <si>
    <t> 06.01.1983 17:38 </t>
  </si>
  <si>
    <t>2445521.687 </t>
  </si>
  <si>
    <t> 06.07.1983 04:29 </t>
  </si>
  <si>
    <t> 0.060 </t>
  </si>
  <si>
    <t>2445576.414 </t>
  </si>
  <si>
    <t> 29.08.1983 21:56 </t>
  </si>
  <si>
    <t> 0.053 </t>
  </si>
  <si>
    <t>2445577.403 </t>
  </si>
  <si>
    <t> 30.08.1983 21:40 </t>
  </si>
  <si>
    <t> 0.056 </t>
  </si>
  <si>
    <t>2445931.420 </t>
  </si>
  <si>
    <t> 18.08.1984 22:04 </t>
  </si>
  <si>
    <t> 0.026 </t>
  </si>
  <si>
    <t> VSSC 61.16 </t>
  </si>
  <si>
    <t>2445932.421 </t>
  </si>
  <si>
    <t> 19.08.1984 22:06 </t>
  </si>
  <si>
    <t> 0.041 </t>
  </si>
  <si>
    <t>2445976.312 </t>
  </si>
  <si>
    <t> 02.10.1984 19:29 </t>
  </si>
  <si>
    <t> 0.046 </t>
  </si>
  <si>
    <t>2446114.369 </t>
  </si>
  <si>
    <t> 17.02.1985 20:51 </t>
  </si>
  <si>
    <t> 0.035 </t>
  </si>
  <si>
    <t> VSSC 63.21 </t>
  </si>
  <si>
    <t>2446709.552 </t>
  </si>
  <si>
    <t> 06.10.1986 01:14 </t>
  </si>
  <si>
    <t> 0.045 </t>
  </si>
  <si>
    <t>2446779.572 </t>
  </si>
  <si>
    <t> 15.12.1986 01:43 </t>
  </si>
  <si>
    <t> 0.044 </t>
  </si>
  <si>
    <t>2446814.573 </t>
  </si>
  <si>
    <t> 19.01.1987 01:45 </t>
  </si>
  <si>
    <t>2447105.522 </t>
  </si>
  <si>
    <t> 06.11.1987 00:31 </t>
  </si>
  <si>
    <t> 0.055 </t>
  </si>
  <si>
    <t>2447391.473 </t>
  </si>
  <si>
    <t> 17.08.1988 23:21 </t>
  </si>
  <si>
    <t> 0.007 </t>
  </si>
  <si>
    <t> H.Peter </t>
  </si>
  <si>
    <t> BBS 89 </t>
  </si>
  <si>
    <t>2447432.420 </t>
  </si>
  <si>
    <t> 27.09.1988 22:04 </t>
  </si>
  <si>
    <t> 0.027 </t>
  </si>
  <si>
    <t>2447439.337 </t>
  </si>
  <si>
    <t> 04.10.1988 20:05 </t>
  </si>
  <si>
    <t> 0.040 </t>
  </si>
  <si>
    <t> BBS 90 </t>
  </si>
  <si>
    <t>2447461.539 </t>
  </si>
  <si>
    <t> 27.10.1988 00:56 </t>
  </si>
  <si>
    <t>2447467.434 </t>
  </si>
  <si>
    <t> 01.11.1988 22:24 </t>
  </si>
  <si>
    <t> 0.031 </t>
  </si>
  <si>
    <t>2447468.412 </t>
  </si>
  <si>
    <t> 02.11.1988 21:53 </t>
  </si>
  <si>
    <t> 0.022 </t>
  </si>
  <si>
    <t>2447480.267 </t>
  </si>
  <si>
    <t> 14.11.1988 18:24 </t>
  </si>
  <si>
    <t> 0.043 </t>
  </si>
  <si>
    <t>2447540.394 </t>
  </si>
  <si>
    <t> 13.01.1989 21:27 </t>
  </si>
  <si>
    <t> 0.012 </t>
  </si>
  <si>
    <t> BBS 91 </t>
  </si>
  <si>
    <t>2447551.266 </t>
  </si>
  <si>
    <t> 24.01.1989 18:23 </t>
  </si>
  <si>
    <t>2447748.505 </t>
  </si>
  <si>
    <t> 10.08.1989 00:07 </t>
  </si>
  <si>
    <t> 0.034 </t>
  </si>
  <si>
    <t> BBS 92 </t>
  </si>
  <si>
    <t>2447754.430 </t>
  </si>
  <si>
    <t> 15.08.1989 22:19 </t>
  </si>
  <si>
    <t> 0.042 </t>
  </si>
  <si>
    <t>2447757.393 </t>
  </si>
  <si>
    <t> 18.08.1989 21:25 </t>
  </si>
  <si>
    <t>2447758.362 </t>
  </si>
  <si>
    <t> 19.08.1989 20:41 </t>
  </si>
  <si>
    <t> 0.029 </t>
  </si>
  <si>
    <t>2447794.371 </t>
  </si>
  <si>
    <t> 24.09.1989 20:54 </t>
  </si>
  <si>
    <t>2447822.458 </t>
  </si>
  <si>
    <t> 22.10.1989 22:59 </t>
  </si>
  <si>
    <t> BBS 93 </t>
  </si>
  <si>
    <t>2447823.448 </t>
  </si>
  <si>
    <t> 23.10.1989 22:45 </t>
  </si>
  <si>
    <t>2447826.430 </t>
  </si>
  <si>
    <t> 26.10.1989 22:19 </t>
  </si>
  <si>
    <t> 0.049 </t>
  </si>
  <si>
    <t>2447894.413 </t>
  </si>
  <si>
    <t> 02.01.1990 21:54 </t>
  </si>
  <si>
    <t> -0.016 </t>
  </si>
  <si>
    <t> BBS 94 </t>
  </si>
  <si>
    <t>2447905.294 </t>
  </si>
  <si>
    <t> 13.01.1990 19:03 </t>
  </si>
  <si>
    <t> 0.017 </t>
  </si>
  <si>
    <t>2447906.252 </t>
  </si>
  <si>
    <t> 14.01.1990 18:02 </t>
  </si>
  <si>
    <t> -0.011 </t>
  </si>
  <si>
    <t>2448106.470 </t>
  </si>
  <si>
    <t> 02.08.1990 23:16 </t>
  </si>
  <si>
    <t> 0.008 </t>
  </si>
  <si>
    <t> BBS 96 </t>
  </si>
  <si>
    <t>2448108.461 </t>
  </si>
  <si>
    <t> 04.08.1990 23:03 </t>
  </si>
  <si>
    <t>2448112.429 </t>
  </si>
  <si>
    <t> 08.08.1990 22:17 </t>
  </si>
  <si>
    <t>2448113.434 </t>
  </si>
  <si>
    <t> 09.08.1990 22:24 </t>
  </si>
  <si>
    <t> 0.068 </t>
  </si>
  <si>
    <t>2448115.396 </t>
  </si>
  <si>
    <t> 11.08.1990 21:30 </t>
  </si>
  <si>
    <t> 0.058 </t>
  </si>
  <si>
    <t>2448146.435 </t>
  </si>
  <si>
    <t> 11.09.1990 22:26 </t>
  </si>
  <si>
    <t>2448187.390 </t>
  </si>
  <si>
    <t> 22.10.1990 21:21 </t>
  </si>
  <si>
    <t>2448189.357 </t>
  </si>
  <si>
    <t> 24.10.1990 20:34 </t>
  </si>
  <si>
    <t> 0.054 </t>
  </si>
  <si>
    <t>2448260.370 </t>
  </si>
  <si>
    <t> 03.01.1991 20:52 </t>
  </si>
  <si>
    <t> BBS 97 </t>
  </si>
  <si>
    <t>2448438.419 </t>
  </si>
  <si>
    <t> 30.06.1991 22:03 </t>
  </si>
  <si>
    <t> 0.100 </t>
  </si>
  <si>
    <t> BBS 98 </t>
  </si>
  <si>
    <t>2448439.401 </t>
  </si>
  <si>
    <t> 01.07.1991 21:37 </t>
  </si>
  <si>
    <t> 0.095 </t>
  </si>
  <si>
    <t>2448499.503 </t>
  </si>
  <si>
    <t> 31.08.1991 00:04 </t>
  </si>
  <si>
    <t> 0.039 </t>
  </si>
  <si>
    <t>G</t>
  </si>
  <si>
    <t> F.Agerer </t>
  </si>
  <si>
    <t>BAVM 60 </t>
  </si>
  <si>
    <t>2448499.504 </t>
  </si>
  <si>
    <t> 31.08.1991 00:05 </t>
  </si>
  <si>
    <t>B;V</t>
  </si>
  <si>
    <t>2448503.460 </t>
  </si>
  <si>
    <t> 03.09.1991 23:02 </t>
  </si>
  <si>
    <t> 0.051 </t>
  </si>
  <si>
    <t> BBS 99 </t>
  </si>
  <si>
    <t>2448504.432 </t>
  </si>
  <si>
    <t> 04.09.1991 22:22 </t>
  </si>
  <si>
    <t> 0.037 </t>
  </si>
  <si>
    <t>2448507.394 </t>
  </si>
  <si>
    <t> 07.09.1991 21:27 </t>
  </si>
  <si>
    <t>2448538.466 </t>
  </si>
  <si>
    <t> 08.10.1991 23:11 </t>
  </si>
  <si>
    <t> 0.047 </t>
  </si>
  <si>
    <t>2448546.344 </t>
  </si>
  <si>
    <t> 16.10.1991 20:15 </t>
  </si>
  <si>
    <t> 0.036 </t>
  </si>
  <si>
    <t>2448548.314 </t>
  </si>
  <si>
    <t> 18.10.1991 19:32 </t>
  </si>
  <si>
    <t> 0.033 </t>
  </si>
  <si>
    <t>2448586.291 </t>
  </si>
  <si>
    <t> 25.11.1991 18:59 </t>
  </si>
  <si>
    <t>2448620.312 </t>
  </si>
  <si>
    <t> 29.12.1991 19:29 </t>
  </si>
  <si>
    <t> 0.038 </t>
  </si>
  <si>
    <t> BBS 100 </t>
  </si>
  <si>
    <t>2448623.280 </t>
  </si>
  <si>
    <t> 01.01.1992 18:43 </t>
  </si>
  <si>
    <t> 0.048 </t>
  </si>
  <si>
    <t>2448827.444 </t>
  </si>
  <si>
    <t> 23.07.1992 22:39 </t>
  </si>
  <si>
    <t> BBS 101 </t>
  </si>
  <si>
    <t>2448862.420 </t>
  </si>
  <si>
    <t> 27.08.1992 22:04 </t>
  </si>
  <si>
    <t> BBS 102 </t>
  </si>
  <si>
    <t>2448946.240 </t>
  </si>
  <si>
    <t> 19.11.1992 17:45 </t>
  </si>
  <si>
    <t>2449217.456 </t>
  </si>
  <si>
    <t> 17.08.1993 22:56 </t>
  </si>
  <si>
    <t> BBS 105 </t>
  </si>
  <si>
    <t>2449218.422 </t>
  </si>
  <si>
    <t> 18.08.1993 22:07 </t>
  </si>
  <si>
    <t>2449897.420 </t>
  </si>
  <si>
    <t> 28.06.1995 22:04 </t>
  </si>
  <si>
    <t> 0.015 </t>
  </si>
  <si>
    <t> BBS 109 </t>
  </si>
  <si>
    <t>2449928.479 </t>
  </si>
  <si>
    <t> 29.07.1995 23:29 </t>
  </si>
  <si>
    <t> BBS 110 </t>
  </si>
  <si>
    <t>2449933.422 </t>
  </si>
  <si>
    <t> 03.08.1995 22:07 </t>
  </si>
  <si>
    <t> 0.020 </t>
  </si>
  <si>
    <t>2449970.395 </t>
  </si>
  <si>
    <t> 09.09.1995 21:28 </t>
  </si>
  <si>
    <t> 0.011 </t>
  </si>
  <si>
    <t>2449988.632 </t>
  </si>
  <si>
    <t> 28.09.1995 03:10 </t>
  </si>
  <si>
    <t> 0.003 </t>
  </si>
  <si>
    <t>2449992.589 </t>
  </si>
  <si>
    <t> 02.10.1995 02:08 </t>
  </si>
  <si>
    <t>2450026.6027 </t>
  </si>
  <si>
    <t> 05.11.1995 02:27 </t>
  </si>
  <si>
    <t> 0.0050 </t>
  </si>
  <si>
    <t>C </t>
  </si>
  <si>
    <t>ns</t>
  </si>
  <si>
    <t> D.Kaiser </t>
  </si>
  <si>
    <t>2450026.6034 </t>
  </si>
  <si>
    <t> 05.11.1995 02:28 </t>
  </si>
  <si>
    <t> 0.0057 </t>
  </si>
  <si>
    <t> G.Lubcke </t>
  </si>
  <si>
    <t>2450042.405 </t>
  </si>
  <si>
    <t> 20.11.1995 21:43 </t>
  </si>
  <si>
    <t> 0.028 </t>
  </si>
  <si>
    <t> BBS 111 </t>
  </si>
  <si>
    <t>2450290.416 </t>
  </si>
  <si>
    <t> 25.07.1996 21:59 </t>
  </si>
  <si>
    <t> 0.009 </t>
  </si>
  <si>
    <t> BBS 112 </t>
  </si>
  <si>
    <t>2450331.350 </t>
  </si>
  <si>
    <t> 04.09.1996 20:24 </t>
  </si>
  <si>
    <t> 0.016 </t>
  </si>
  <si>
    <t> BBS 113 </t>
  </si>
  <si>
    <t>2450368.316 </t>
  </si>
  <si>
    <t> 11.10.1996 19:35 </t>
  </si>
  <si>
    <t> -0.001 </t>
  </si>
  <si>
    <t> A.Paschke </t>
  </si>
  <si>
    <t> BBS 114 </t>
  </si>
  <si>
    <t>2450369.312 </t>
  </si>
  <si>
    <t> 12.10.1996 19:29 </t>
  </si>
  <si>
    <t>2450645.421 </t>
  </si>
  <si>
    <t> 15.07.1997 22:06 </t>
  </si>
  <si>
    <t> -0.018 </t>
  </si>
  <si>
    <t> BBS 115 </t>
  </si>
  <si>
    <t>2450684.394 </t>
  </si>
  <si>
    <t> 23.08.1997 21:27 </t>
  </si>
  <si>
    <t> -0.000 </t>
  </si>
  <si>
    <t>2450700.647 </t>
  </si>
  <si>
    <t> 09.09.1997 03:31 </t>
  </si>
  <si>
    <t> -0.020 </t>
  </si>
  <si>
    <t> S.Cook </t>
  </si>
  <si>
    <t> AOEB 9 </t>
  </si>
  <si>
    <t>2450718.403 </t>
  </si>
  <si>
    <t> 26.09.1997 21:40 </t>
  </si>
  <si>
    <t> -0.015 </t>
  </si>
  <si>
    <t> BBS 116 </t>
  </si>
  <si>
    <t>2450727.314 </t>
  </si>
  <si>
    <t> 05.10.1997 19:32 </t>
  </si>
  <si>
    <t>2450748.482 </t>
  </si>
  <si>
    <t> 26.10.1997 23:34 </t>
  </si>
  <si>
    <t> BBS 118 </t>
  </si>
  <si>
    <t>2451095.6217 </t>
  </si>
  <si>
    <t> 09.10.1998 02:55 </t>
  </si>
  <si>
    <t> -0.0190 </t>
  </si>
  <si>
    <t>2451099.5669 </t>
  </si>
  <si>
    <t> 13.10.1998 01:36 </t>
  </si>
  <si>
    <t> -0.0186 </t>
  </si>
  <si>
    <t>2451426.4953 </t>
  </si>
  <si>
    <t> 04.09.1999 23:53 </t>
  </si>
  <si>
    <t> -0.0161 </t>
  </si>
  <si>
    <t>B</t>
  </si>
  <si>
    <t>BAVM 132 </t>
  </si>
  <si>
    <t>2451426.4966 </t>
  </si>
  <si>
    <t> 04.09.1999 23:55 </t>
  </si>
  <si>
    <t> -0.0148 </t>
  </si>
  <si>
    <t>2451488.6216 </t>
  </si>
  <si>
    <t> 06.11.1999 02:55 </t>
  </si>
  <si>
    <t> -0.0205 </t>
  </si>
  <si>
    <t>2451813.5869 </t>
  </si>
  <si>
    <t> 26.09.2000 02:05 </t>
  </si>
  <si>
    <t> -0.0088 </t>
  </si>
  <si>
    <t>2451832.8174 </t>
  </si>
  <si>
    <t> 15.10.2000 07:37 </t>
  </si>
  <si>
    <t> -0.0092 </t>
  </si>
  <si>
    <t> R.H.Nelson </t>
  </si>
  <si>
    <t>IBVS 5040 </t>
  </si>
  <si>
    <t>2452135.590 </t>
  </si>
  <si>
    <t> 14.08.2001 02:09 </t>
  </si>
  <si>
    <t> BBS 127 </t>
  </si>
  <si>
    <t>2452151.4062 </t>
  </si>
  <si>
    <t> 29.08.2001 21:44 </t>
  </si>
  <si>
    <t> 0.0363 </t>
  </si>
  <si>
    <t> Baldinelli&amp;Maitan </t>
  </si>
  <si>
    <t>IBVS 5220 </t>
  </si>
  <si>
    <t>2452169.6114 </t>
  </si>
  <si>
    <t> 17.09.2001 02:40 </t>
  </si>
  <si>
    <t> -0.0032 </t>
  </si>
  <si>
    <t> S.Dvorak </t>
  </si>
  <si>
    <t>2452209.5536 </t>
  </si>
  <si>
    <t> 27.10.2001 01:17 </t>
  </si>
  <si>
    <t> -0.0022 </t>
  </si>
  <si>
    <t>2452224.3463 </t>
  </si>
  <si>
    <t> 10.11.2001 20:18 </t>
  </si>
  <si>
    <t> -0.0025 </t>
  </si>
  <si>
    <t> E.Blättler </t>
  </si>
  <si>
    <t>2452239.6333 </t>
  </si>
  <si>
    <t> 26.11.2001 03:11 </t>
  </si>
  <si>
    <t> -0.0017 </t>
  </si>
  <si>
    <t>2452245.5511 </t>
  </si>
  <si>
    <t> 02.12.2001 01:13 </t>
  </si>
  <si>
    <t> -0.0011 </t>
  </si>
  <si>
    <t>2452282.5341 </t>
  </si>
  <si>
    <t> 08.01.2002 00:49 </t>
  </si>
  <si>
    <t> -0.0007 </t>
  </si>
  <si>
    <t>2452505.4228 </t>
  </si>
  <si>
    <t> 18.08.2002 22:08 </t>
  </si>
  <si>
    <t> 0.0064 </t>
  </si>
  <si>
    <t> O.Demircan et al. </t>
  </si>
  <si>
    <t>IBVS 5364 </t>
  </si>
  <si>
    <t>2452517.7443 </t>
  </si>
  <si>
    <t> 31.08.2002 05:51 </t>
  </si>
  <si>
    <t> 0.0004 </t>
  </si>
  <si>
    <t>2452535.9919 </t>
  </si>
  <si>
    <t> 18.09.2002 11:48 </t>
  </si>
  <si>
    <t> 0.0032 </t>
  </si>
  <si>
    <t> Nakajima </t>
  </si>
  <si>
    <t>VSB 40 </t>
  </si>
  <si>
    <t>2452633.6243 </t>
  </si>
  <si>
    <t> 25.12.2002 02:58 </t>
  </si>
  <si>
    <t> 0.0016 </t>
  </si>
  <si>
    <t> R.Nelson </t>
  </si>
  <si>
    <t>IBVS 5371 </t>
  </si>
  <si>
    <t>2452637.5654 </t>
  </si>
  <si>
    <t> 29.12.2002 01:34 </t>
  </si>
  <si>
    <t> -0.0021 </t>
  </si>
  <si>
    <t>2452857.4894 </t>
  </si>
  <si>
    <t> 05.08.2003 23:44 </t>
  </si>
  <si>
    <t>-I</t>
  </si>
  <si>
    <t> K.&amp; M. Rätz </t>
  </si>
  <si>
    <t>BAVM 172 </t>
  </si>
  <si>
    <t>2452860.45032 </t>
  </si>
  <si>
    <t> 08.08.2003 22:48 </t>
  </si>
  <si>
    <t>365</t>
  </si>
  <si>
    <t> 0.00119 </t>
  </si>
  <si>
    <t>o</t>
  </si>
  <si>
    <t> K.Koss </t>
  </si>
  <si>
    <t>OEJV 0074 </t>
  </si>
  <si>
    <t>2452869.3267 </t>
  </si>
  <si>
    <t> 17.08.2003 19:50 </t>
  </si>
  <si>
    <t>374</t>
  </si>
  <si>
    <t> 0.0018 </t>
  </si>
  <si>
    <t> L.Kotková &amp; M.Wolf </t>
  </si>
  <si>
    <t>IBVS 5676 </t>
  </si>
  <si>
    <t>2452897.4331 </t>
  </si>
  <si>
    <t> 14.09.2003 22:23 </t>
  </si>
  <si>
    <t>402.5</t>
  </si>
  <si>
    <t> 0.0014 </t>
  </si>
  <si>
    <t>2452923.5681 </t>
  </si>
  <si>
    <t> 11.10.2003 01:38 </t>
  </si>
  <si>
    <t>429</t>
  </si>
  <si>
    <t> 0.0020 </t>
  </si>
  <si>
    <t>2452930.4716 </t>
  </si>
  <si>
    <t> 17.10.2003 23:19 </t>
  </si>
  <si>
    <t>436</t>
  </si>
  <si>
    <t> 0.0021 </t>
  </si>
  <si>
    <t>2452950.6879 </t>
  </si>
  <si>
    <t> 07.11.2003 04:30 </t>
  </si>
  <si>
    <t>456.5</t>
  </si>
  <si>
    <t> 0.0013 </t>
  </si>
  <si>
    <t>IBVS 5493 </t>
  </si>
  <si>
    <t>2453201.6737 </t>
  </si>
  <si>
    <t> 15.07.2004 04:10 </t>
  </si>
  <si>
    <t>711</t>
  </si>
  <si>
    <t> -0.0013 </t>
  </si>
  <si>
    <t>2453275.6394 </t>
  </si>
  <si>
    <t> 27.09.2004 03:20 </t>
  </si>
  <si>
    <t>786</t>
  </si>
  <si>
    <t> -0.0008 </t>
  </si>
  <si>
    <t> AOEB 12 </t>
  </si>
  <si>
    <t>2453281.5515 </t>
  </si>
  <si>
    <t> 03.10.2004 01:14 </t>
  </si>
  <si>
    <t>792</t>
  </si>
  <si>
    <t> -0.0059 </t>
  </si>
  <si>
    <t> H.Gerner </t>
  </si>
  <si>
    <t>2453298.3180 </t>
  </si>
  <si>
    <t> 19.10.2004 19:37 </t>
  </si>
  <si>
    <t>809</t>
  </si>
  <si>
    <t> -0.0048 </t>
  </si>
  <si>
    <t>BAVM 173 </t>
  </si>
  <si>
    <t>2453311.6340 </t>
  </si>
  <si>
    <t> 02.11.2004 03:12 </t>
  </si>
  <si>
    <t>822.5</t>
  </si>
  <si>
    <t>2453629.681 </t>
  </si>
  <si>
    <t> 16.09.2005 04:20 </t>
  </si>
  <si>
    <t>1145</t>
  </si>
  <si>
    <t> -0.006 </t>
  </si>
  <si>
    <t>2453653.3470 </t>
  </si>
  <si>
    <t> 09.10.2005 20:19 </t>
  </si>
  <si>
    <t>1169</t>
  </si>
  <si>
    <t> -0.0085 </t>
  </si>
  <si>
    <t> H.Jungbluth </t>
  </si>
  <si>
    <t>BAVM 178 </t>
  </si>
  <si>
    <t>2453654.33459 </t>
  </si>
  <si>
    <t> 10.10.2005 20:01 </t>
  </si>
  <si>
    <t>1170</t>
  </si>
  <si>
    <t> -0.00715 </t>
  </si>
  <si>
    <t> R.Ehrenberger </t>
  </si>
  <si>
    <t>2453763.30509 </t>
  </si>
  <si>
    <t> 27.01.2006 19:19 </t>
  </si>
  <si>
    <t>1280.5</t>
  </si>
  <si>
    <t> -0.01197 </t>
  </si>
  <si>
    <t> P.Svoboda </t>
  </si>
  <si>
    <t>2453763.30578 </t>
  </si>
  <si>
    <t> 27.01.2006 19:20 </t>
  </si>
  <si>
    <t> -0.01128 </t>
  </si>
  <si>
    <t>R</t>
  </si>
  <si>
    <t>2453764.29220 </t>
  </si>
  <si>
    <t> 28.01.2006 19:00 </t>
  </si>
  <si>
    <t>1281.5</t>
  </si>
  <si>
    <t> -0.01106 </t>
  </si>
  <si>
    <t> L.Brát </t>
  </si>
  <si>
    <t>2453952.6504 </t>
  </si>
  <si>
    <t> 05.08.2006 03:36 </t>
  </si>
  <si>
    <t>1472.5</t>
  </si>
  <si>
    <t> -0.0174 </t>
  </si>
  <si>
    <t>2454026.6176 </t>
  </si>
  <si>
    <t> 18.10.2006 02:49 </t>
  </si>
  <si>
    <t>1547.5</t>
  </si>
  <si>
    <t> -0.0154 </t>
  </si>
  <si>
    <t>BAVM 183 </t>
  </si>
  <si>
    <t>2454039.43513 </t>
  </si>
  <si>
    <t> 30.10.2006 22:26 </t>
  </si>
  <si>
    <t>1560.5</t>
  </si>
  <si>
    <t> -0.01849 </t>
  </si>
  <si>
    <t> L.Šmelcer </t>
  </si>
  <si>
    <t>2454103.5357 </t>
  </si>
  <si>
    <t> 03.01.2007 00:51 </t>
  </si>
  <si>
    <t>1625.5</t>
  </si>
  <si>
    <t> -0.0211 </t>
  </si>
  <si>
    <t>2454303.72574 </t>
  </si>
  <si>
    <t> 22.07.2007 05:25 </t>
  </si>
  <si>
    <t>1828.5</t>
  </si>
  <si>
    <t> -0.03002 </t>
  </si>
  <si>
    <t>W</t>
  </si>
  <si>
    <t> P.Zasche et al. </t>
  </si>
  <si>
    <t>IBVS 6114 </t>
  </si>
  <si>
    <t>2454304.71515 </t>
  </si>
  <si>
    <t> 23.07.2007 05:09 </t>
  </si>
  <si>
    <t>1829.5</t>
  </si>
  <si>
    <t> -0.02681 </t>
  </si>
  <si>
    <t>2454305.70116 </t>
  </si>
  <si>
    <t> 24.07.2007 04:49 </t>
  </si>
  <si>
    <t>1830.5</t>
  </si>
  <si>
    <t> -0.02700 </t>
  </si>
  <si>
    <t>2454306.68668 </t>
  </si>
  <si>
    <t> 25.07.2007 04:28 </t>
  </si>
  <si>
    <t>1831.5</t>
  </si>
  <si>
    <t> -0.02768 </t>
  </si>
  <si>
    <t>2454307.67336 </t>
  </si>
  <si>
    <t> 26.07.2007 04:09 </t>
  </si>
  <si>
    <t>1832.5</t>
  </si>
  <si>
    <t> -0.02721 </t>
  </si>
  <si>
    <t>2454308.66188 </t>
  </si>
  <si>
    <t> 27.07.2007 03:53 </t>
  </si>
  <si>
    <t>1833.5</t>
  </si>
  <si>
    <t> -0.02489 </t>
  </si>
  <si>
    <t>2454312.59903 </t>
  </si>
  <si>
    <t> 31.07.2007 02:22 </t>
  </si>
  <si>
    <t>1837.5</t>
  </si>
  <si>
    <t> -0.03255 </t>
  </si>
  <si>
    <t>2454316.54573 </t>
  </si>
  <si>
    <t> 04.08.2007 01:05 </t>
  </si>
  <si>
    <t>1841.5</t>
  </si>
  <si>
    <t> -0.03065 </t>
  </si>
  <si>
    <t>2454318.51642 </t>
  </si>
  <si>
    <t> 06.08.2007 00:23 </t>
  </si>
  <si>
    <t>1843.5</t>
  </si>
  <si>
    <t> -0.03237 </t>
  </si>
  <si>
    <t>2454320.49302 </t>
  </si>
  <si>
    <t> 07.08.2007 23:49 </t>
  </si>
  <si>
    <t>1845.5</t>
  </si>
  <si>
    <t> -0.02817 </t>
  </si>
  <si>
    <t>2454322.46972 </t>
  </si>
  <si>
    <t> 09.08.2007 23:16 </t>
  </si>
  <si>
    <t>1847.5</t>
  </si>
  <si>
    <t> -0.02388 </t>
  </si>
  <si>
    <t>2454334.79197 </t>
  </si>
  <si>
    <t> 22.08.2007 07:00 </t>
  </si>
  <si>
    <t>1860</t>
  </si>
  <si>
    <t> -0.02915 </t>
  </si>
  <si>
    <t>2454335.77729 </t>
  </si>
  <si>
    <t> 23.08.2007 06:39 </t>
  </si>
  <si>
    <t>1861</t>
  </si>
  <si>
    <t> -0.03003 </t>
  </si>
  <si>
    <t>2454337.74962 </t>
  </si>
  <si>
    <t> 25.08.2007 05:59 </t>
  </si>
  <si>
    <t>1863</t>
  </si>
  <si>
    <t> -0.03011 </t>
  </si>
  <si>
    <t>2454338.73485 </t>
  </si>
  <si>
    <t> 26.08.2007 05:38 </t>
  </si>
  <si>
    <t>1864</t>
  </si>
  <si>
    <t> -0.03108 </t>
  </si>
  <si>
    <t>2454339.72202 </t>
  </si>
  <si>
    <t> 27.08.2007 05:19 </t>
  </si>
  <si>
    <t>1865</t>
  </si>
  <si>
    <t>2454340.70936 </t>
  </si>
  <si>
    <t> 28.08.2007 05:01 </t>
  </si>
  <si>
    <t>1866</t>
  </si>
  <si>
    <t> -0.02897 </t>
  </si>
  <si>
    <t>2454344.65274 </t>
  </si>
  <si>
    <t> 01.09.2007 03:39 </t>
  </si>
  <si>
    <t>1870</t>
  </si>
  <si>
    <t> -0.03040 </t>
  </si>
  <si>
    <t>2454345.63896 </t>
  </si>
  <si>
    <t> 02.09.2007 03:20 </t>
  </si>
  <si>
    <t>1871</t>
  </si>
  <si>
    <t> -0.03038 </t>
  </si>
  <si>
    <t>2454346.62759 </t>
  </si>
  <si>
    <t> 03.09.2007 03:03 </t>
  </si>
  <si>
    <t>1872</t>
  </si>
  <si>
    <t> -0.02795 </t>
  </si>
  <si>
    <t>2454347.61315 </t>
  </si>
  <si>
    <t> 04.09.2007 02:42 </t>
  </si>
  <si>
    <t>1873</t>
  </si>
  <si>
    <t> -0.02860 </t>
  </si>
  <si>
    <t>2454348.60256 </t>
  </si>
  <si>
    <t> 05.09.2007 02:27 </t>
  </si>
  <si>
    <t>1874</t>
  </si>
  <si>
    <t> -0.02539 </t>
  </si>
  <si>
    <t>2454349.58698 </t>
  </si>
  <si>
    <t> 06.09.2007 02:05 </t>
  </si>
  <si>
    <t>1875</t>
  </si>
  <si>
    <t> -0.02717 </t>
  </si>
  <si>
    <t>2454350.57138 </t>
  </si>
  <si>
    <t> 07.09.2007 01:42 </t>
  </si>
  <si>
    <t>1876</t>
  </si>
  <si>
    <t>2454351.55816 </t>
  </si>
  <si>
    <t> 08.09.2007 01:23 </t>
  </si>
  <si>
    <t>1877</t>
  </si>
  <si>
    <t> -0.02839 </t>
  </si>
  <si>
    <t>2454352.54419 </t>
  </si>
  <si>
    <t> 09.09.2007 01:03 </t>
  </si>
  <si>
    <t>1878</t>
  </si>
  <si>
    <t> -0.02857 </t>
  </si>
  <si>
    <t>2454353.53023 </t>
  </si>
  <si>
    <t> 10.09.2007 00:43 </t>
  </si>
  <si>
    <t>1879</t>
  </si>
  <si>
    <t> -0.02873 </t>
  </si>
  <si>
    <t>2454354.51572 </t>
  </si>
  <si>
    <t> 11.09.2007 00:22 </t>
  </si>
  <si>
    <t>1880</t>
  </si>
  <si>
    <t> -0.02944 </t>
  </si>
  <si>
    <t>2454355.50221 </t>
  </si>
  <si>
    <t> 12.09.2007 00:03 </t>
  </si>
  <si>
    <t>1881</t>
  </si>
  <si>
    <t>2454356.48869 </t>
  </si>
  <si>
    <t> 12.09.2007 23:43 </t>
  </si>
  <si>
    <t>1882</t>
  </si>
  <si>
    <t> -0.02887 </t>
  </si>
  <si>
    <t>2454357.47372 </t>
  </si>
  <si>
    <t> 13.09.2007 23:22 </t>
  </si>
  <si>
    <t>1883</t>
  </si>
  <si>
    <t> -0.03005 </t>
  </si>
  <si>
    <t>2454358.45966 </t>
  </si>
  <si>
    <t> 14.09.2007 23:01 </t>
  </si>
  <si>
    <t>1884</t>
  </si>
  <si>
    <t> -0.03031 </t>
  </si>
  <si>
    <t>2454359.44527 </t>
  </si>
  <si>
    <t> 15.09.2007 22:41 </t>
  </si>
  <si>
    <t>1885</t>
  </si>
  <si>
    <t> -0.03090 </t>
  </si>
  <si>
    <t>2454360.4324 </t>
  </si>
  <si>
    <t> 16.09.2007 22:22 </t>
  </si>
  <si>
    <t>1886</t>
  </si>
  <si>
    <t> -0.0300 </t>
  </si>
  <si>
    <t>BAVM 193 </t>
  </si>
  <si>
    <t>2454360.43254 </t>
  </si>
  <si>
    <t> -0.02983 </t>
  </si>
  <si>
    <t>2454361.41967 </t>
  </si>
  <si>
    <t> 17.09.2007 22:04 </t>
  </si>
  <si>
    <t>1887</t>
  </si>
  <si>
    <t> -0.02890 </t>
  </si>
  <si>
    <t>2454362.4045 </t>
  </si>
  <si>
    <t> 18.09.2007 21:42 </t>
  </si>
  <si>
    <t>1888</t>
  </si>
  <si>
    <t> -0.0303 </t>
  </si>
  <si>
    <t>2454363.39052 </t>
  </si>
  <si>
    <t> 19.09.2007 21:22 </t>
  </si>
  <si>
    <t>1889</t>
  </si>
  <si>
    <t> -0.03046 </t>
  </si>
  <si>
    <t>2454364.37835 </t>
  </si>
  <si>
    <t> 20.09.2007 21:04 </t>
  </si>
  <si>
    <t>1890</t>
  </si>
  <si>
    <t> -0.02883 </t>
  </si>
  <si>
    <t>2454372.7593 </t>
  </si>
  <si>
    <t> 29.09.2007 06:13 </t>
  </si>
  <si>
    <t>1898.5</t>
  </si>
  <si>
    <t> -0.0306 </t>
  </si>
  <si>
    <t>JAAVSO 36(2);171 </t>
  </si>
  <si>
    <t>2454381.63425 </t>
  </si>
  <si>
    <t> 08.10.2007 03:13 </t>
  </si>
  <si>
    <t>1907.5</t>
  </si>
  <si>
    <t> -0.03147 </t>
  </si>
  <si>
    <t>2454382.62115 </t>
  </si>
  <si>
    <t> 09.10.2007 02:54 </t>
  </si>
  <si>
    <t>1908.5</t>
  </si>
  <si>
    <t> -0.03077 </t>
  </si>
  <si>
    <t>2454383.60836 </t>
  </si>
  <si>
    <t> 10.10.2007 02:36 </t>
  </si>
  <si>
    <t>1909.5</t>
  </si>
  <si>
    <t> -0.02976 </t>
  </si>
  <si>
    <t>2454384.59394 </t>
  </si>
  <si>
    <t> 11.10.2007 02:15 </t>
  </si>
  <si>
    <t>1910.5</t>
  </si>
  <si>
    <t>2454387.55242 </t>
  </si>
  <si>
    <t> 14.10.2007 01:15 </t>
  </si>
  <si>
    <t>1913.5</t>
  </si>
  <si>
    <t> -0.03051 </t>
  </si>
  <si>
    <t>2454388.5384 </t>
  </si>
  <si>
    <t> 15.10.2007 00:55 </t>
  </si>
  <si>
    <t>1914.5</t>
  </si>
  <si>
    <t> -0.0307 </t>
  </si>
  <si>
    <t>2454389.52477 </t>
  </si>
  <si>
    <t> 16.10.2007 00:35 </t>
  </si>
  <si>
    <t>1915.5</t>
  </si>
  <si>
    <t> -0.03056 </t>
  </si>
  <si>
    <t>2454392.48402 </t>
  </si>
  <si>
    <t> 18.10.2007 23:36 </t>
  </si>
  <si>
    <t>1918.5</t>
  </si>
  <si>
    <t> -0.02992 </t>
  </si>
  <si>
    <t>2454393.47126 </t>
  </si>
  <si>
    <t> 19.10.2007 23:18 </t>
  </si>
  <si>
    <t>1919.5</t>
  </si>
  <si>
    <t> -0.02888 </t>
  </si>
  <si>
    <t>2454394.45812 </t>
  </si>
  <si>
    <t> 20.10.2007 22:59 </t>
  </si>
  <si>
    <t>1920.5</t>
  </si>
  <si>
    <t> -0.02822 </t>
  </si>
  <si>
    <t>2454395.44424 </t>
  </si>
  <si>
    <t> 21.10.2007 22:39 </t>
  </si>
  <si>
    <t>1921.5</t>
  </si>
  <si>
    <t> -0.02830 </t>
  </si>
  <si>
    <t>2454396.42879 </t>
  </si>
  <si>
    <t> 22.10.2007 22:17 </t>
  </si>
  <si>
    <t>1922.5</t>
  </si>
  <si>
    <t> -0.02996 </t>
  </si>
  <si>
    <t>2454397.41436 </t>
  </si>
  <si>
    <t> 23.10.2007 21:56 </t>
  </si>
  <si>
    <t>1923.5</t>
  </si>
  <si>
    <t> -0.03059 </t>
  </si>
  <si>
    <t>2454398.40127 </t>
  </si>
  <si>
    <t> 24.10.2007 21:37 </t>
  </si>
  <si>
    <t>1924.5</t>
  </si>
  <si>
    <t> -0.02988 </t>
  </si>
  <si>
    <t>2454399.38725 </t>
  </si>
  <si>
    <t> 25.10.2007 21:17 </t>
  </si>
  <si>
    <t>1925.5</t>
  </si>
  <si>
    <t> -0.03010 </t>
  </si>
  <si>
    <t>2454402.34385 </t>
  </si>
  <si>
    <t> 28.10.2007 20:15 </t>
  </si>
  <si>
    <t>1928.5</t>
  </si>
  <si>
    <t> -0.03211 </t>
  </si>
  <si>
    <t>2454405.30235 </t>
  </si>
  <si>
    <t> 31.10.2007 19:15 </t>
  </si>
  <si>
    <t>1931.5</t>
  </si>
  <si>
    <t> -0.03221 </t>
  </si>
  <si>
    <t>2454406.28939 </t>
  </si>
  <si>
    <t> 01.11.2007 18:56 </t>
  </si>
  <si>
    <t>1932.5</t>
  </si>
  <si>
    <t> -0.03138 </t>
  </si>
  <si>
    <t>2454407.27384 </t>
  </si>
  <si>
    <t> 02.11.2007 18:34 </t>
  </si>
  <si>
    <t>1933.5</t>
  </si>
  <si>
    <t> -0.03313 </t>
  </si>
  <si>
    <t>2454408.26358 </t>
  </si>
  <si>
    <t> 03.11.2007 18:19 </t>
  </si>
  <si>
    <t>1934.5</t>
  </si>
  <si>
    <t> -0.02959 </t>
  </si>
  <si>
    <t>2454414.6727 </t>
  </si>
  <si>
    <t> 10.11.2007 04:08 </t>
  </si>
  <si>
    <t>1941</t>
  </si>
  <si>
    <t> -0.0308 </t>
  </si>
  <si>
    <t>2454420.59152 </t>
  </si>
  <si>
    <t> 16.11.2007 02:11 </t>
  </si>
  <si>
    <t>1947</t>
  </si>
  <si>
    <t> -0.02917 </t>
  </si>
  <si>
    <t>2454421.57523 </t>
  </si>
  <si>
    <t> 17.11.2007 01:48 </t>
  </si>
  <si>
    <t>1948</t>
  </si>
  <si>
    <t> -0.03167 </t>
  </si>
  <si>
    <t>2454427.49021 </t>
  </si>
  <si>
    <t> 22.11.2007 23:45 </t>
  </si>
  <si>
    <t>1954</t>
  </si>
  <si>
    <t> -0.03390 </t>
  </si>
  <si>
    <t>2454437.35397 </t>
  </si>
  <si>
    <t> 02.12.2007 20:29 </t>
  </si>
  <si>
    <t>1964</t>
  </si>
  <si>
    <t> -0.03216 </t>
  </si>
  <si>
    <t>2454438.34028 </t>
  </si>
  <si>
    <t> 03.12.2007 20:10 </t>
  </si>
  <si>
    <t>1965</t>
  </si>
  <si>
    <t> -0.03205 </t>
  </si>
  <si>
    <t>2454439.32658 </t>
  </si>
  <si>
    <t> 04.12.2007 19:50 </t>
  </si>
  <si>
    <t>1966</t>
  </si>
  <si>
    <t> -0.03195 </t>
  </si>
  <si>
    <t>2454441.29665 </t>
  </si>
  <si>
    <t> 06.12.2007 19:07 </t>
  </si>
  <si>
    <t>1968</t>
  </si>
  <si>
    <t> -0.03429 </t>
  </si>
  <si>
    <t>2454444.25582 </t>
  </si>
  <si>
    <t> 09.12.2007 18:08 </t>
  </si>
  <si>
    <t>1971</t>
  </si>
  <si>
    <t> -0.03372 </t>
  </si>
  <si>
    <t>2454688.8274 </t>
  </si>
  <si>
    <t> 10.08.2008 07:51 </t>
  </si>
  <si>
    <t>2219</t>
  </si>
  <si>
    <t> -0.0402 </t>
  </si>
  <si>
    <t>JAAVSO 36(2);186 </t>
  </si>
  <si>
    <t>2454711.5097 </t>
  </si>
  <si>
    <t> 02.09.2008 00:13 </t>
  </si>
  <si>
    <t>2242</t>
  </si>
  <si>
    <t> -0.0406 </t>
  </si>
  <si>
    <t>m</t>
  </si>
  <si>
    <t> A.Liakos &amp; P.Niarchos </t>
  </si>
  <si>
    <t>IBVS 5897 </t>
  </si>
  <si>
    <t>2454743.5596 </t>
  </si>
  <si>
    <t> 04.10.2008 01:25 </t>
  </si>
  <si>
    <t>2274.5</t>
  </si>
  <si>
    <t> -0.0422 </t>
  </si>
  <si>
    <t> JAAVSO 39;177 </t>
  </si>
  <si>
    <t>2454743.5599 </t>
  </si>
  <si>
    <t> 04.10.2008 01:26 </t>
  </si>
  <si>
    <t> -0.0419 </t>
  </si>
  <si>
    <t>2454774.6223 </t>
  </si>
  <si>
    <t> 04.11.2008 02:56 </t>
  </si>
  <si>
    <t>2306</t>
  </si>
  <si>
    <t> -0.0449 </t>
  </si>
  <si>
    <t>IBVS 5871 </t>
  </si>
  <si>
    <t>2454784.4832 </t>
  </si>
  <si>
    <t> 13.11.2008 23:35 </t>
  </si>
  <si>
    <t>2316</t>
  </si>
  <si>
    <t> -0.0460 </t>
  </si>
  <si>
    <t> U.Schmidt </t>
  </si>
  <si>
    <t>BAVM 203 </t>
  </si>
  <si>
    <t>2454798.2939 </t>
  </si>
  <si>
    <t> 27.11.2008 19:03 </t>
  </si>
  <si>
    <t>2330</t>
  </si>
  <si>
    <t>2454816.5361 </t>
  </si>
  <si>
    <t> 16.12.2008 00:51 </t>
  </si>
  <si>
    <t>2348.5</t>
  </si>
  <si>
    <t> -0.0447 </t>
  </si>
  <si>
    <t>JAAVSO 37(1);44 </t>
  </si>
  <si>
    <t>2454820.9755 </t>
  </si>
  <si>
    <t> 20.12.2008 11:24 </t>
  </si>
  <si>
    <t>2353</t>
  </si>
  <si>
    <t> -0.0432 </t>
  </si>
  <si>
    <t> H.Itoh </t>
  </si>
  <si>
    <t>VSB 48 </t>
  </si>
  <si>
    <t>2455092.6659 </t>
  </si>
  <si>
    <t> 18.09.2009 03:58 </t>
  </si>
  <si>
    <t>2628.5</t>
  </si>
  <si>
    <t> -0.0515 </t>
  </si>
  <si>
    <t> JAAVSO 38;120 </t>
  </si>
  <si>
    <t>2455141.4827 </t>
  </si>
  <si>
    <t> 05.11.2009 23:35 </t>
  </si>
  <si>
    <t>2678</t>
  </si>
  <si>
    <t> -0.0517 </t>
  </si>
  <si>
    <t>BAVM 212 </t>
  </si>
  <si>
    <t>2455154.3025 </t>
  </si>
  <si>
    <t> 18.11.2009 19:15 </t>
  </si>
  <si>
    <t>2691</t>
  </si>
  <si>
    <t> -0.0525 </t>
  </si>
  <si>
    <t>2455206.5701 </t>
  </si>
  <si>
    <t> 10.01.2010 01:40 </t>
  </si>
  <si>
    <t>2744</t>
  </si>
  <si>
    <t> -0.0536 </t>
  </si>
  <si>
    <t>2455407.7519 </t>
  </si>
  <si>
    <t> 30.07.2010 06:02 </t>
  </si>
  <si>
    <t>2948</t>
  </si>
  <si>
    <t> -0.0570 </t>
  </si>
  <si>
    <t> K.Menzies </t>
  </si>
  <si>
    <t> JAAVSO 39;94 </t>
  </si>
  <si>
    <t>2455473.3341 </t>
  </si>
  <si>
    <t> 03.10.2010 20:01 </t>
  </si>
  <si>
    <t>3014.5</t>
  </si>
  <si>
    <t> -0.0572 </t>
  </si>
  <si>
    <t>BAVM 215 </t>
  </si>
  <si>
    <t>2455491.5800 </t>
  </si>
  <si>
    <t> 22.10.2010 01:55 </t>
  </si>
  <si>
    <t>3033</t>
  </si>
  <si>
    <t> -0.0561 </t>
  </si>
  <si>
    <t>2455829.3556 </t>
  </si>
  <si>
    <t> 24.09.2011 20:32 </t>
  </si>
  <si>
    <t>3375.5</t>
  </si>
  <si>
    <t> -0.0547 </t>
  </si>
  <si>
    <t>BAVM 225 </t>
  </si>
  <si>
    <t>2455831.32749 </t>
  </si>
  <si>
    <t> 26.09.2011 19:51 </t>
  </si>
  <si>
    <t>3377.5</t>
  </si>
  <si>
    <t> -0.05517 </t>
  </si>
  <si>
    <t> J.Trnka </t>
  </si>
  <si>
    <t>OEJV 0160 </t>
  </si>
  <si>
    <t>2455849.5734 </t>
  </si>
  <si>
    <t> 15.10.2011 01:45 </t>
  </si>
  <si>
    <t>3396</t>
  </si>
  <si>
    <t> -0.0540 </t>
  </si>
  <si>
    <t>2456196.7222 </t>
  </si>
  <si>
    <t> 26.09.2012 05:19 </t>
  </si>
  <si>
    <t>3748</t>
  </si>
  <si>
    <t> -0.0483 </t>
  </si>
  <si>
    <t> JAAVSO 41;122 </t>
  </si>
  <si>
    <t>2456219.4065 </t>
  </si>
  <si>
    <t> 18.10.2012 21:45 </t>
  </si>
  <si>
    <t>3771</t>
  </si>
  <si>
    <t> -0.0466 </t>
  </si>
  <si>
    <t>BAVM 231 </t>
  </si>
  <si>
    <t>2456225.3235 </t>
  </si>
  <si>
    <t> 24.10.2012 19:45 </t>
  </si>
  <si>
    <t>3777</t>
  </si>
  <si>
    <t> -0.0469 </t>
  </si>
  <si>
    <t>2456237.6501 </t>
  </si>
  <si>
    <t> 06.11.2012 03:36 </t>
  </si>
  <si>
    <t>3789.5</t>
  </si>
  <si>
    <t> -0.0478 </t>
  </si>
  <si>
    <t>IBVS 6042 </t>
  </si>
  <si>
    <t>2456508.8608 </t>
  </si>
  <si>
    <t> 04.08.2013 08:39 </t>
  </si>
  <si>
    <t>4064.5</t>
  </si>
  <si>
    <t> -0.0426 </t>
  </si>
  <si>
    <t> JAAVSO 41;328 </t>
  </si>
  <si>
    <t>2456535.49084 </t>
  </si>
  <si>
    <t> 30.08.2013 23:46 </t>
  </si>
  <si>
    <t>4091.5</t>
  </si>
  <si>
    <t> -0.04004 </t>
  </si>
  <si>
    <t> M.Magris </t>
  </si>
  <si>
    <t>2456615.3749 </t>
  </si>
  <si>
    <t> 18.11.2013 20:59 </t>
  </si>
  <si>
    <t>4172.5</t>
  </si>
  <si>
    <t> -0.0383 </t>
  </si>
  <si>
    <t>BAVM 234 </t>
  </si>
  <si>
    <t>2456955.6161 </t>
  </si>
  <si>
    <t> 25.10.2014 02:47 </t>
  </si>
  <si>
    <t>4517.5</t>
  </si>
  <si>
    <t> -0.0368 </t>
  </si>
  <si>
    <t>c</t>
  </si>
  <si>
    <t>IBVS 6131 </t>
  </si>
  <si>
    <t>s5</t>
  </si>
  <si>
    <t>s6</t>
  </si>
  <si>
    <t>s7</t>
  </si>
  <si>
    <r>
      <t>Sum {Wt*diff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}</t>
    </r>
  </si>
  <si>
    <t>Start fit</t>
  </si>
  <si>
    <t>IBVS 6131</t>
  </si>
  <si>
    <t>OEJV 0165</t>
  </si>
  <si>
    <t>OEJV 0168</t>
  </si>
  <si>
    <t>IBVS 5984</t>
  </si>
  <si>
    <t>IBVS 6167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</si>
  <si>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</si>
  <si>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</si>
  <si>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</si>
  <si>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</si>
  <si>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</si>
  <si>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</si>
  <si>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</si>
  <si>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</si>
  <si>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</si>
  <si>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</si>
  <si>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</si>
  <si>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</si>
  <si>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</si>
  <si>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</si>
  <si>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</si>
  <si>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</si>
  <si>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</si>
  <si>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</si>
  <si>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</si>
  <si>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</si>
  <si>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</si>
  <si>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</si>
  <si>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</si>
  <si>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</si>
  <si>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</si>
  <si>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</si>
  <si>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</si>
  <si>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</si>
  <si>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</si>
  <si>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</si>
  <si>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</si>
  <si>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</si>
  <si>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</si>
  <si>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</si>
  <si>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</si>
  <si>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</si>
  <si>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</si>
  <si>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</si>
  <si>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</si>
  <si>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</si>
  <si>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</si>
  <si>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</si>
  <si>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</si>
  <si>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</si>
  <si>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</si>
  <si>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</si>
  <si>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</si>
  <si>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</si>
  <si>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</si>
  <si>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frm row</t>
  </si>
  <si>
    <t>cycles</t>
  </si>
  <si>
    <t>OEJV 0203</t>
  </si>
  <si>
    <t>JAVSO..46..184</t>
  </si>
  <si>
    <t>JAVSO..48…87</t>
  </si>
  <si>
    <t>JAVSO 49, 108</t>
  </si>
  <si>
    <t>BAAVSSC195</t>
  </si>
  <si>
    <t>BAAVSSC191</t>
  </si>
  <si>
    <t>BAAVSSC188</t>
  </si>
  <si>
    <t>JAAVSO 51, 2023</t>
  </si>
  <si>
    <t>JAAVSO 51, 134</t>
  </si>
  <si>
    <t>VSSC206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</si>
  <si>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</si>
  <si>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BAA VSSC 198 P47</t>
  </si>
  <si>
    <t>JAAVSO52#1</t>
  </si>
  <si>
    <t xml:space="preserve">Mag </t>
  </si>
  <si>
    <t>Next ToM-P</t>
  </si>
  <si>
    <t>Next ToM-S</t>
  </si>
  <si>
    <t>VSX</t>
  </si>
  <si>
    <t>GCVS</t>
  </si>
  <si>
    <t>BAAVSS 202,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</si>
</sst>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E+00"/>
    <numFmt numFmtId="166" formatCode="0.000000"/>
    <numFmt numFmtId="167" formatCode="0.0000"/>
    <numFmt numFmtId="168" formatCode="0.00000"/>
  </numFmts>
  <fonts count="5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2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0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1" fillId="0" borderId="0" xfId="0" applyFont="1" applyAlignment="1"/>
    <xf numFmtId="0" fontId="22" fillId="0" borderId="8" xfId="0" applyFont="1" applyBorder="1" applyAlignment="1">
      <alignment horizontal="center"/>
    </xf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12" xfId="0" applyFont="1" applyBorder="1" applyAlignment="1"/>
    <xf numFmtId="11" fontId="9" fillId="0" borderId="0" xfId="0" applyNumberFormat="1" applyFont="1" applyAlignment="1"/>
    <xf numFmtId="0" fontId="20" fillId="0" borderId="0" xfId="0" applyFont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6" fillId="24" borderId="20" xfId="38" applyFill="1" applyBorder="1" applyAlignment="1" applyProtection="1">
      <alignment horizontal="right" vertical="top" wrapText="1"/>
    </xf>
    <xf numFmtId="0" fontId="21" fillId="0" borderId="8" xfId="0" applyFont="1" applyBorder="1" applyAlignment="1"/>
    <xf numFmtId="0" fontId="27" fillId="0" borderId="0" xfId="0" applyFont="1" applyAlignment="1">
      <alignment horizontal="left"/>
    </xf>
    <xf numFmtId="11" fontId="27" fillId="0" borderId="0" xfId="0" applyNumberFormat="1" applyFont="1" applyAlignment="1">
      <alignment horizontal="left"/>
    </xf>
    <xf numFmtId="0" fontId="27" fillId="0" borderId="0" xfId="0" applyFont="1">
      <alignment vertical="top"/>
    </xf>
    <xf numFmtId="0" fontId="7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quotePrefix="1" applyAlignment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14" fontId="5" fillId="0" borderId="0" xfId="0" applyNumberFormat="1" applyFont="1" applyAlignment="1"/>
    <xf numFmtId="0" fontId="5" fillId="0" borderId="0" xfId="42" applyFont="1"/>
    <xf numFmtId="0" fontId="5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4" applyFont="1" applyAlignment="1">
      <alignment horizontal="left" vertical="center"/>
    </xf>
    <xf numFmtId="0" fontId="19" fillId="0" borderId="0" xfId="0" applyFont="1" applyAlignment="1"/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6" fillId="0" borderId="0" xfId="0" applyFont="1" applyAlignment="1"/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68" fontId="48" fillId="0" borderId="0" xfId="0" applyNumberFormat="1" applyFont="1" applyAlignment="1" applyProtection="1">
      <alignment horizontal="left" vertical="center" wrapText="1"/>
      <protection locked="0"/>
    </xf>
    <xf numFmtId="167" fontId="48" fillId="0" borderId="0" xfId="0" applyNumberFormat="1" applyFont="1" applyAlignment="1">
      <alignment horizontal="left" vertical="center" wrapText="1"/>
    </xf>
    <xf numFmtId="0" fontId="6" fillId="0" borderId="11" xfId="0" applyFont="1" applyBorder="1" applyAlignment="1"/>
    <xf numFmtId="0" fontId="6" fillId="0" borderId="12" xfId="0" applyFont="1" applyBorder="1" applyAlignment="1"/>
    <xf numFmtId="11" fontId="6" fillId="0" borderId="0" xfId="0" applyNumberFormat="1" applyFont="1" applyAlignment="1"/>
    <xf numFmtId="0" fontId="4" fillId="0" borderId="0" xfId="0" applyFont="1" applyAlignment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13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6" fillId="0" borderId="8" xfId="0" applyFont="1" applyBorder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8" xfId="0" applyFont="1" applyBorder="1" applyAlignment="1"/>
    <xf numFmtId="14" fontId="6" fillId="0" borderId="8" xfId="0" applyNumberFormat="1" applyFont="1" applyBorder="1" applyAlignment="1"/>
    <xf numFmtId="0" fontId="4" fillId="0" borderId="0" xfId="0" applyFont="1" applyAlignment="1">
      <alignment horizontal="left"/>
    </xf>
    <xf numFmtId="0" fontId="15" fillId="0" borderId="0" xfId="0" applyFont="1">
      <alignment vertical="top"/>
    </xf>
    <xf numFmtId="0" fontId="19" fillId="0" borderId="0" xfId="42" applyFont="1"/>
    <xf numFmtId="0" fontId="19" fillId="0" borderId="0" xfId="42" applyFont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left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top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left" wrapText="1"/>
    </xf>
    <xf numFmtId="0" fontId="19" fillId="0" borderId="0" xfId="44" applyFont="1" applyAlignment="1">
      <alignment horizontal="left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5" fillId="0" borderId="0" xfId="43" applyFont="1" applyAlignment="1">
      <alignment horizontal="left" vertical="center"/>
    </xf>
    <xf numFmtId="0" fontId="15" fillId="0" borderId="0" xfId="43" applyFont="1" applyAlignment="1">
      <alignment horizontal="center" vertical="center"/>
    </xf>
    <xf numFmtId="0" fontId="15" fillId="0" borderId="0" xfId="43" applyFont="1" applyAlignment="1">
      <alignment horizontal="left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25" borderId="14" xfId="0" applyFont="1" applyFill="1" applyBorder="1" applyAlignment="1">
      <alignment vertical="center"/>
    </xf>
    <xf numFmtId="0" fontId="6" fillId="25" borderId="15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11" fontId="9" fillId="0" borderId="0" xfId="0" applyNumberFormat="1" applyFont="1" applyAlignment="1">
      <alignment vertical="center"/>
    </xf>
    <xf numFmtId="0" fontId="6" fillId="25" borderId="16" xfId="0" applyFont="1" applyFill="1" applyBorder="1" applyAlignment="1">
      <alignment vertical="center"/>
    </xf>
    <xf numFmtId="0" fontId="6" fillId="25" borderId="17" xfId="0" applyFont="1" applyFill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26" borderId="16" xfId="0" applyFont="1" applyFill="1" applyBorder="1" applyAlignment="1">
      <alignment vertical="center"/>
    </xf>
    <xf numFmtId="0" fontId="6" fillId="27" borderId="1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25" borderId="18" xfId="0" applyFont="1" applyFill="1" applyBorder="1" applyAlignment="1">
      <alignment vertical="center"/>
    </xf>
    <xf numFmtId="0" fontId="6" fillId="25" borderId="19" xfId="0" applyFont="1" applyFill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5" fillId="27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48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48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>
      <alignment vertical="center"/>
    </xf>
    <xf numFmtId="0" fontId="6" fillId="28" borderId="27" xfId="0" applyFont="1" applyFill="1" applyBorder="1" applyAlignment="1">
      <alignment horizontal="right" vertical="center"/>
    </xf>
    <xf numFmtId="0" fontId="50" fillId="28" borderId="26" xfId="0" applyFont="1" applyFill="1" applyBorder="1" applyAlignment="1">
      <alignment horizontal="right" vertical="center"/>
    </xf>
    <xf numFmtId="0" fontId="50" fillId="0" borderId="28" xfId="0" applyFont="1" applyBorder="1" applyAlignment="1">
      <alignment horizontal="right" vertical="center"/>
    </xf>
    <xf numFmtId="0" fontId="50" fillId="0" borderId="30" xfId="0" applyFont="1" applyBorder="1" applyAlignment="1">
      <alignment horizontal="right" vertical="center"/>
    </xf>
    <xf numFmtId="0" fontId="51" fillId="0" borderId="29" xfId="0" applyFont="1" applyBorder="1" applyAlignment="1">
      <alignment horizontal="right" vertical="center"/>
    </xf>
    <xf numFmtId="22" fontId="51" fillId="0" borderId="29" xfId="0" applyNumberFormat="1" applyFont="1" applyBorder="1" applyAlignment="1">
      <alignment horizontal="right" vertical="center"/>
    </xf>
    <xf numFmtId="22" fontId="51" fillId="0" borderId="31" xfId="0" applyNumberFormat="1" applyFont="1" applyBorder="1" applyAlignment="1">
      <alignment horizontal="right" vertical="center"/>
    </xf>
    <xf numFmtId="0" fontId="6" fillId="0" borderId="25" xfId="0" applyFont="1" applyBorder="1">
      <alignment vertical="top"/>
    </xf>
    <xf numFmtId="0" fontId="52" fillId="0" borderId="29" xfId="0" applyFont="1" applyBorder="1" applyAlignment="1">
      <alignment horizontal="right" vertical="center"/>
    </xf>
    <xf numFmtId="0" fontId="6" fillId="28" borderId="27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center" vertical="center" wrapText="1"/>
    </xf>
    <xf numFmtId="0" fontId="19" fillId="0" borderId="0" xfId="44" applyFont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27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9" fillId="0" borderId="0" xfId="42" applyFont="1" applyAlignment="1">
      <alignment horizontal="center" vertical="center" wrapText="1"/>
    </xf>
    <xf numFmtId="0" fontId="48" fillId="0" borderId="0" xfId="0" applyFont="1" applyAlignment="1" applyProtection="1">
      <alignment horizontal="left" vertic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639575971731448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1262725540191"/>
          <c:y val="0.13424657534246576"/>
          <c:w val="0.81771702217679276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A-494F-9D8A-E3595E7760D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A-494F-9D8A-E3595E7760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A-494F-9D8A-E3595E7760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  <c:pt idx="420">
                  <c:v>-8.7653000002319459E-2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A-494F-9D8A-E3595E7760D6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A-494F-9D8A-E3595E7760D6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A-494F-9D8A-E3595E7760D6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1'!$X$2:$X$131</c:f>
              <c:numCache>
                <c:formatCode>General</c:formatCode>
                <c:ptCount val="130"/>
                <c:pt idx="0">
                  <c:v>-24000</c:v>
                </c:pt>
                <c:pt idx="1">
                  <c:v>-23500</c:v>
                </c:pt>
                <c:pt idx="2">
                  <c:v>-23000</c:v>
                </c:pt>
                <c:pt idx="3">
                  <c:v>-22500</c:v>
                </c:pt>
                <c:pt idx="4">
                  <c:v>-22000</c:v>
                </c:pt>
                <c:pt idx="5">
                  <c:v>-21500</c:v>
                </c:pt>
                <c:pt idx="6">
                  <c:v>-21000</c:v>
                </c:pt>
                <c:pt idx="7">
                  <c:v>-20500</c:v>
                </c:pt>
                <c:pt idx="8">
                  <c:v>-20000</c:v>
                </c:pt>
                <c:pt idx="9">
                  <c:v>-19500</c:v>
                </c:pt>
                <c:pt idx="10">
                  <c:v>-19000</c:v>
                </c:pt>
                <c:pt idx="11">
                  <c:v>-18500</c:v>
                </c:pt>
                <c:pt idx="12">
                  <c:v>-18000</c:v>
                </c:pt>
                <c:pt idx="13">
                  <c:v>-17500</c:v>
                </c:pt>
                <c:pt idx="14">
                  <c:v>-17000</c:v>
                </c:pt>
                <c:pt idx="15">
                  <c:v>-16500</c:v>
                </c:pt>
                <c:pt idx="16">
                  <c:v>-16000</c:v>
                </c:pt>
                <c:pt idx="17">
                  <c:v>-15500</c:v>
                </c:pt>
                <c:pt idx="18">
                  <c:v>-15000</c:v>
                </c:pt>
                <c:pt idx="19">
                  <c:v>-14500</c:v>
                </c:pt>
                <c:pt idx="20">
                  <c:v>-14000</c:v>
                </c:pt>
                <c:pt idx="21">
                  <c:v>-13500</c:v>
                </c:pt>
                <c:pt idx="22">
                  <c:v>-13000</c:v>
                </c:pt>
                <c:pt idx="23">
                  <c:v>-12500</c:v>
                </c:pt>
                <c:pt idx="24">
                  <c:v>-12000</c:v>
                </c:pt>
                <c:pt idx="25">
                  <c:v>-11500</c:v>
                </c:pt>
                <c:pt idx="26">
                  <c:v>-11000</c:v>
                </c:pt>
                <c:pt idx="27">
                  <c:v>-10500</c:v>
                </c:pt>
                <c:pt idx="28">
                  <c:v>-10000</c:v>
                </c:pt>
                <c:pt idx="29">
                  <c:v>-9500</c:v>
                </c:pt>
                <c:pt idx="30">
                  <c:v>-9000</c:v>
                </c:pt>
                <c:pt idx="31">
                  <c:v>-8500</c:v>
                </c:pt>
                <c:pt idx="32">
                  <c:v>-8000</c:v>
                </c:pt>
                <c:pt idx="33">
                  <c:v>-7500</c:v>
                </c:pt>
                <c:pt idx="34">
                  <c:v>-7000</c:v>
                </c:pt>
                <c:pt idx="35">
                  <c:v>-6500</c:v>
                </c:pt>
                <c:pt idx="36">
                  <c:v>-6000</c:v>
                </c:pt>
                <c:pt idx="37">
                  <c:v>-5500</c:v>
                </c:pt>
                <c:pt idx="38">
                  <c:v>-5000</c:v>
                </c:pt>
                <c:pt idx="39">
                  <c:v>-4500</c:v>
                </c:pt>
                <c:pt idx="40">
                  <c:v>-4000</c:v>
                </c:pt>
                <c:pt idx="41">
                  <c:v>-3500</c:v>
                </c:pt>
                <c:pt idx="42">
                  <c:v>-3000</c:v>
                </c:pt>
                <c:pt idx="43">
                  <c:v>-2500</c:v>
                </c:pt>
                <c:pt idx="44">
                  <c:v>-2000</c:v>
                </c:pt>
                <c:pt idx="45">
                  <c:v>-1500</c:v>
                </c:pt>
                <c:pt idx="46">
                  <c:v>-1000</c:v>
                </c:pt>
                <c:pt idx="47">
                  <c:v>-500</c:v>
                </c:pt>
                <c:pt idx="48">
                  <c:v>0</c:v>
                </c:pt>
                <c:pt idx="49">
                  <c:v>500</c:v>
                </c:pt>
                <c:pt idx="50">
                  <c:v>1000</c:v>
                </c:pt>
                <c:pt idx="51">
                  <c:v>1500</c:v>
                </c:pt>
                <c:pt idx="52">
                  <c:v>2000</c:v>
                </c:pt>
                <c:pt idx="53">
                  <c:v>2500</c:v>
                </c:pt>
                <c:pt idx="54">
                  <c:v>3000</c:v>
                </c:pt>
                <c:pt idx="55">
                  <c:v>3500</c:v>
                </c:pt>
                <c:pt idx="56">
                  <c:v>4000</c:v>
                </c:pt>
                <c:pt idx="57">
                  <c:v>4500</c:v>
                </c:pt>
                <c:pt idx="58">
                  <c:v>5000</c:v>
                </c:pt>
                <c:pt idx="59">
                  <c:v>5500</c:v>
                </c:pt>
                <c:pt idx="60">
                  <c:v>6000</c:v>
                </c:pt>
                <c:pt idx="61">
                  <c:v>6500</c:v>
                </c:pt>
                <c:pt idx="62">
                  <c:v>7000</c:v>
                </c:pt>
                <c:pt idx="63">
                  <c:v>7500</c:v>
                </c:pt>
                <c:pt idx="64">
                  <c:v>8000</c:v>
                </c:pt>
                <c:pt idx="65">
                  <c:v>8500</c:v>
                </c:pt>
                <c:pt idx="66">
                  <c:v>9000</c:v>
                </c:pt>
                <c:pt idx="67">
                  <c:v>9500</c:v>
                </c:pt>
                <c:pt idx="68">
                  <c:v>10000</c:v>
                </c:pt>
                <c:pt idx="69">
                  <c:v>10500</c:v>
                </c:pt>
                <c:pt idx="70">
                  <c:v>11000</c:v>
                </c:pt>
                <c:pt idx="71">
                  <c:v>11500</c:v>
                </c:pt>
                <c:pt idx="72">
                  <c:v>12000</c:v>
                </c:pt>
                <c:pt idx="73">
                  <c:v>12500</c:v>
                </c:pt>
                <c:pt idx="74">
                  <c:v>13000</c:v>
                </c:pt>
                <c:pt idx="75">
                  <c:v>13500</c:v>
                </c:pt>
                <c:pt idx="76">
                  <c:v>14000</c:v>
                </c:pt>
                <c:pt idx="77">
                  <c:v>14500</c:v>
                </c:pt>
                <c:pt idx="78">
                  <c:v>15000</c:v>
                </c:pt>
                <c:pt idx="79">
                  <c:v>15500</c:v>
                </c:pt>
                <c:pt idx="80">
                  <c:v>16000</c:v>
                </c:pt>
                <c:pt idx="81">
                  <c:v>16500</c:v>
                </c:pt>
                <c:pt idx="82">
                  <c:v>17000</c:v>
                </c:pt>
                <c:pt idx="83">
                  <c:v>17500</c:v>
                </c:pt>
                <c:pt idx="84">
                  <c:v>18000</c:v>
                </c:pt>
                <c:pt idx="85">
                  <c:v>18500</c:v>
                </c:pt>
                <c:pt idx="86">
                  <c:v>19000</c:v>
                </c:pt>
                <c:pt idx="87">
                  <c:v>19500</c:v>
                </c:pt>
                <c:pt idx="88">
                  <c:v>20000</c:v>
                </c:pt>
                <c:pt idx="89">
                  <c:v>20500</c:v>
                </c:pt>
                <c:pt idx="90">
                  <c:v>21000</c:v>
                </c:pt>
                <c:pt idx="91">
                  <c:v>21500</c:v>
                </c:pt>
                <c:pt idx="92">
                  <c:v>22000</c:v>
                </c:pt>
                <c:pt idx="93">
                  <c:v>22500</c:v>
                </c:pt>
                <c:pt idx="94">
                  <c:v>23000</c:v>
                </c:pt>
                <c:pt idx="95">
                  <c:v>23500</c:v>
                </c:pt>
                <c:pt idx="96">
                  <c:v>24000</c:v>
                </c:pt>
                <c:pt idx="97">
                  <c:v>24500</c:v>
                </c:pt>
                <c:pt idx="98">
                  <c:v>25000</c:v>
                </c:pt>
                <c:pt idx="99">
                  <c:v>25500</c:v>
                </c:pt>
                <c:pt idx="100">
                  <c:v>26000</c:v>
                </c:pt>
                <c:pt idx="101">
                  <c:v>26500</c:v>
                </c:pt>
                <c:pt idx="102">
                  <c:v>27000</c:v>
                </c:pt>
                <c:pt idx="103">
                  <c:v>27500</c:v>
                </c:pt>
                <c:pt idx="104">
                  <c:v>28000</c:v>
                </c:pt>
                <c:pt idx="105">
                  <c:v>28500</c:v>
                </c:pt>
                <c:pt idx="106">
                  <c:v>29000</c:v>
                </c:pt>
                <c:pt idx="107">
                  <c:v>29500</c:v>
                </c:pt>
                <c:pt idx="108">
                  <c:v>30000</c:v>
                </c:pt>
                <c:pt idx="109">
                  <c:v>30500</c:v>
                </c:pt>
                <c:pt idx="110">
                  <c:v>31000</c:v>
                </c:pt>
                <c:pt idx="111">
                  <c:v>31500</c:v>
                </c:pt>
                <c:pt idx="112">
                  <c:v>32000</c:v>
                </c:pt>
                <c:pt idx="113">
                  <c:v>32500</c:v>
                </c:pt>
                <c:pt idx="114">
                  <c:v>33000</c:v>
                </c:pt>
                <c:pt idx="115">
                  <c:v>33500</c:v>
                </c:pt>
                <c:pt idx="116">
                  <c:v>34000</c:v>
                </c:pt>
                <c:pt idx="117">
                  <c:v>34500</c:v>
                </c:pt>
                <c:pt idx="118">
                  <c:v>35000</c:v>
                </c:pt>
                <c:pt idx="119">
                  <c:v>35500</c:v>
                </c:pt>
                <c:pt idx="120">
                  <c:v>36000</c:v>
                </c:pt>
                <c:pt idx="121">
                  <c:v>36500</c:v>
                </c:pt>
                <c:pt idx="122">
                  <c:v>37000</c:v>
                </c:pt>
                <c:pt idx="123">
                  <c:v>37500</c:v>
                </c:pt>
                <c:pt idx="124">
                  <c:v>38000</c:v>
                </c:pt>
                <c:pt idx="125">
                  <c:v>38500</c:v>
                </c:pt>
                <c:pt idx="126">
                  <c:v>39000</c:v>
                </c:pt>
                <c:pt idx="127">
                  <c:v>39500</c:v>
                </c:pt>
                <c:pt idx="128">
                  <c:v>40000</c:v>
                </c:pt>
                <c:pt idx="129">
                  <c:v>40500</c:v>
                </c:pt>
              </c:numCache>
            </c:numRef>
          </c:xVal>
          <c:yVal>
            <c:numRef>
              <c:f>'Active 1'!$Y$2:$Y$131</c:f>
              <c:numCache>
                <c:formatCode>General</c:formatCode>
                <c:ptCount val="130"/>
                <c:pt idx="0">
                  <c:v>-4.6749435974272412E-2</c:v>
                </c:pt>
                <c:pt idx="1">
                  <c:v>-3.415009011055116E-2</c:v>
                </c:pt>
                <c:pt idx="2">
                  <c:v>-2.6578106098425473E-2</c:v>
                </c:pt>
                <c:pt idx="3">
                  <c:v>-2.7035011905434281E-2</c:v>
                </c:pt>
                <c:pt idx="4">
                  <c:v>-3.498435723226255E-2</c:v>
                </c:pt>
                <c:pt idx="5">
                  <c:v>-4.6588671430768856E-2</c:v>
                </c:pt>
                <c:pt idx="6">
                  <c:v>-5.6404530235120542E-2</c:v>
                </c:pt>
                <c:pt idx="7">
                  <c:v>-5.9786995618795614E-2</c:v>
                </c:pt>
                <c:pt idx="8">
                  <c:v>-5.4941352638682155E-2</c:v>
                </c:pt>
                <c:pt idx="9">
                  <c:v>-4.3715861190303518E-2</c:v>
                </c:pt>
                <c:pt idx="10">
                  <c:v>-3.0785352666490212E-2</c:v>
                </c:pt>
                <c:pt idx="11">
                  <c:v>-2.158628877757101E-2</c:v>
                </c:pt>
                <c:pt idx="12">
                  <c:v>-1.9915397156643602E-2</c:v>
                </c:pt>
                <c:pt idx="13">
                  <c:v>-2.6252601412169743E-2</c:v>
                </c:pt>
                <c:pt idx="14">
                  <c:v>-3.7549031873390717E-2</c:v>
                </c:pt>
                <c:pt idx="15">
                  <c:v>-4.8573755772868973E-2</c:v>
                </c:pt>
                <c:pt idx="16">
                  <c:v>-5.4224356510770511E-2</c:v>
                </c:pt>
                <c:pt idx="17">
                  <c:v>-5.1780745454300767E-2</c:v>
                </c:pt>
                <c:pt idx="18">
                  <c:v>-4.2106664742532968E-2</c:v>
                </c:pt>
                <c:pt idx="19">
                  <c:v>-2.9268159791225445E-2</c:v>
                </c:pt>
                <c:pt idx="20">
                  <c:v>-1.8737547754476482E-2</c:v>
                </c:pt>
                <c:pt idx="21">
                  <c:v>-1.4976215257750749E-2</c:v>
                </c:pt>
                <c:pt idx="22">
                  <c:v>-1.946395888359255E-2</c:v>
                </c:pt>
                <c:pt idx="23">
                  <c:v>-3.0045337447405888E-2</c:v>
                </c:pt>
                <c:pt idx="24">
                  <c:v>-4.188176179251183E-2</c:v>
                </c:pt>
                <c:pt idx="25">
                  <c:v>-4.9588770161645854E-2</c:v>
                </c:pt>
                <c:pt idx="26">
                  <c:v>-4.9614423454320662E-2</c:v>
                </c:pt>
                <c:pt idx="27">
                  <c:v>-4.1808248510645116E-2</c:v>
                </c:pt>
                <c:pt idx="28">
                  <c:v>-2.9487704299771485E-2</c:v>
                </c:pt>
                <c:pt idx="29">
                  <c:v>-1.7972811928534237E-2</c:v>
                </c:pt>
                <c:pt idx="30">
                  <c:v>-1.2236223758852111E-2</c:v>
                </c:pt>
                <c:pt idx="31">
                  <c:v>-1.4706730363990547E-2</c:v>
                </c:pt>
                <c:pt idx="32">
                  <c:v>-2.4196428323413767E-2</c:v>
                </c:pt>
                <c:pt idx="33">
                  <c:v>-3.642543448188329E-2</c:v>
                </c:pt>
                <c:pt idx="34">
                  <c:v>-4.5912372734836435E-2</c:v>
                </c:pt>
                <c:pt idx="35">
                  <c:v>-4.8395577765849143E-2</c:v>
                </c:pt>
                <c:pt idx="36">
                  <c:v>-4.2715534747015428E-2</c:v>
                </c:pt>
                <c:pt idx="37">
                  <c:v>-3.1327053942808637E-2</c:v>
                </c:pt>
                <c:pt idx="38">
                  <c:v>-1.9214945227990068E-2</c:v>
                </c:pt>
                <c:pt idx="39">
                  <c:v>-1.1692154893206734E-2</c:v>
                </c:pt>
                <c:pt idx="40">
                  <c:v>-1.2052959811845829E-2</c:v>
                </c:pt>
                <c:pt idx="41">
                  <c:v>-2.0117837318340947E-2</c:v>
                </c:pt>
                <c:pt idx="42">
                  <c:v>-3.2312762986784038E-2</c:v>
                </c:pt>
                <c:pt idx="43">
                  <c:v>-4.3247909324961045E-2</c:v>
                </c:pt>
                <c:pt idx="44">
                  <c:v>-4.809841115506798E-2</c:v>
                </c:pt>
                <c:pt idx="45">
                  <c:v>-4.4735578903659756E-2</c:v>
                </c:pt>
                <c:pt idx="46">
                  <c:v>-3.4667171820054722E-2</c:v>
                </c:pt>
                <c:pt idx="47">
                  <c:v>-2.2371398734537581E-2</c:v>
                </c:pt>
                <c:pt idx="48">
                  <c:v>-1.3318827930955488E-2</c:v>
                </c:pt>
                <c:pt idx="49">
                  <c:v>-1.1555957381230959E-2</c:v>
                </c:pt>
                <c:pt idx="50">
                  <c:v>-1.7917817597937834E-2</c:v>
                </c:pt>
                <c:pt idx="51">
                  <c:v>-2.9659126483125468E-2</c:v>
                </c:pt>
                <c:pt idx="52">
                  <c:v>-4.1666920453997974E-2</c:v>
                </c:pt>
                <c:pt idx="53">
                  <c:v>-4.8719024998487029E-2</c:v>
                </c:pt>
                <c:pt idx="54">
                  <c:v>-4.7790765290452529E-2</c:v>
                </c:pt>
                <c:pt idx="55">
                  <c:v>-3.939100915662351E-2</c:v>
                </c:pt>
                <c:pt idx="56">
                  <c:v>-2.7337392738831956E-2</c:v>
                </c:pt>
                <c:pt idx="57">
                  <c:v>-1.7070014953478596E-2</c:v>
                </c:pt>
                <c:pt idx="58">
                  <c:v>-1.3248466489854737E-2</c:v>
                </c:pt>
                <c:pt idx="59">
                  <c:v>-1.7693620671279026E-2</c:v>
                </c:pt>
                <c:pt idx="60">
                  <c:v>-2.8583327161975945E-2</c:v>
                </c:pt>
                <c:pt idx="61">
                  <c:v>-4.1257282335216923E-2</c:v>
                </c:pt>
                <c:pt idx="62">
                  <c:v>-5.0275553327043365E-2</c:v>
                </c:pt>
                <c:pt idx="63">
                  <c:v>-5.1821475690160212E-2</c:v>
                </c:pt>
                <c:pt idx="64">
                  <c:v>-4.5387529722827086E-2</c:v>
                </c:pt>
                <c:pt idx="65">
                  <c:v>-3.399951932016293E-2</c:v>
                </c:pt>
                <c:pt idx="66">
                  <c:v>-2.2880030280976467E-2</c:v>
                </c:pt>
                <c:pt idx="67">
                  <c:v>-1.7141538021216454E-2</c:v>
                </c:pt>
                <c:pt idx="68">
                  <c:v>-1.9528152648812001E-2</c:v>
                </c:pt>
                <c:pt idx="69">
                  <c:v>-2.9203505523072076E-2</c:v>
                </c:pt>
                <c:pt idx="70">
                  <c:v>-4.2120185476559158E-2</c:v>
                </c:pt>
                <c:pt idx="71">
                  <c:v>-5.2807539334285447E-2</c:v>
                </c:pt>
                <c:pt idx="72">
                  <c:v>-5.6788139176854477E-2</c:v>
                </c:pt>
                <c:pt idx="73">
                  <c:v>-5.2555527528140841E-2</c:v>
                </c:pt>
                <c:pt idx="74">
                  <c:v>-4.2239641584889694E-2</c:v>
                </c:pt>
                <c:pt idx="75">
                  <c:v>-3.0665988904911672E-2</c:v>
                </c:pt>
                <c:pt idx="76">
                  <c:v>-2.3224150368519766E-2</c:v>
                </c:pt>
                <c:pt idx="77">
                  <c:v>-2.3487123729885703E-2</c:v>
                </c:pt>
                <c:pt idx="78">
                  <c:v>-3.1633078418877414E-2</c:v>
                </c:pt>
                <c:pt idx="79">
                  <c:v>-4.4366655506384127E-2</c:v>
                </c:pt>
                <c:pt idx="80">
                  <c:v>-5.6374575785798096E-2</c:v>
                </c:pt>
                <c:pt idx="81">
                  <c:v>-6.2672592659993448E-2</c:v>
                </c:pt>
                <c:pt idx="82">
                  <c:v>-6.0807106527785322E-2</c:v>
                </c:pt>
                <c:pt idx="83">
                  <c:v>-5.1938955498396326E-2</c:v>
                </c:pt>
                <c:pt idx="84">
                  <c:v>-4.0330656274945746E-2</c:v>
                </c:pt>
                <c:pt idx="85">
                  <c:v>-3.1463588384154959E-2</c:v>
                </c:pt>
                <c:pt idx="86">
                  <c:v>-2.9616788927266935E-2</c:v>
                </c:pt>
                <c:pt idx="87">
                  <c:v>-3.5976839509052096E-2</c:v>
                </c:pt>
                <c:pt idx="88">
                  <c:v>-4.8113735844003976E-2</c:v>
                </c:pt>
                <c:pt idx="89">
                  <c:v>-6.1054256075878305E-2</c:v>
                </c:pt>
                <c:pt idx="90">
                  <c:v>-6.9478705375377064E-2</c:v>
                </c:pt>
                <c:pt idx="91">
                  <c:v>-7.0070702701201484E-2</c:v>
                </c:pt>
                <c:pt idx="92">
                  <c:v>-6.2982074654965581E-2</c:v>
                </c:pt>
                <c:pt idx="93">
                  <c:v>-5.176579145780838E-2</c:v>
                </c:pt>
                <c:pt idx="94">
                  <c:v>-4.1806568205550405E-2</c:v>
                </c:pt>
                <c:pt idx="95">
                  <c:v>-3.794235770799749E-2</c:v>
                </c:pt>
                <c:pt idx="96">
                  <c:v>-4.2327356201134196E-2</c:v>
                </c:pt>
                <c:pt idx="97">
                  <c:v>-5.3480463464018434E-2</c:v>
                </c:pt>
                <c:pt idx="98">
                  <c:v>-6.693950637908673E-2</c:v>
                </c:pt>
                <c:pt idx="99">
                  <c:v>-7.7232245851467748E-2</c:v>
                </c:pt>
                <c:pt idx="100">
                  <c:v>-8.0293544596056587E-2</c:v>
                </c:pt>
                <c:pt idx="101">
                  <c:v>-7.526099754131145E-2</c:v>
                </c:pt>
                <c:pt idx="102">
                  <c:v>-6.4855868722214646E-2</c:v>
                </c:pt>
                <c:pt idx="103">
                  <c:v>-5.4181069283161541E-2</c:v>
                </c:pt>
                <c:pt idx="104">
                  <c:v>-4.8467127230982676E-2</c:v>
                </c:pt>
                <c:pt idx="105">
                  <c:v>-5.0761786959321764E-2</c:v>
                </c:pt>
                <c:pt idx="106">
                  <c:v>-6.0583776117401594E-2</c:v>
                </c:pt>
                <c:pt idx="107">
                  <c:v>-7.4135390623752059E-2</c:v>
                </c:pt>
                <c:pt idx="108">
                  <c:v>-8.5979995925096225E-2</c:v>
                </c:pt>
                <c:pt idx="109">
                  <c:v>-9.1443467738330828E-2</c:v>
                </c:pt>
                <c:pt idx="110">
                  <c:v>-8.8678820889658672E-2</c:v>
                </c:pt>
                <c:pt idx="111">
                  <c:v>-7.9482049592746767E-2</c:v>
                </c:pt>
                <c:pt idx="112">
                  <c:v>-6.8498810621046832E-2</c:v>
                </c:pt>
                <c:pt idx="113">
                  <c:v>-6.1172368982698525E-2</c:v>
                </c:pt>
                <c:pt idx="114">
                  <c:v>-6.1339228409971844E-2</c:v>
                </c:pt>
                <c:pt idx="115">
                  <c:v>-6.9534491728969527E-2</c:v>
                </c:pt>
                <c:pt idx="116">
                  <c:v>-8.2755498140161643E-2</c:v>
                </c:pt>
                <c:pt idx="117">
                  <c:v>-9.5788142268833656E-2</c:v>
                </c:pt>
                <c:pt idx="118">
                  <c:v>-0.10351002052467946</c:v>
                </c:pt>
                <c:pt idx="119">
                  <c:v>-0.10315307144631593</c:v>
                </c:pt>
                <c:pt idx="120">
                  <c:v>-9.5526268803886705E-2</c:v>
                </c:pt>
                <c:pt idx="121">
                  <c:v>-8.4658286090894666E-2</c:v>
                </c:pt>
                <c:pt idx="122">
                  <c:v>-7.6017972708756001E-2</c:v>
                </c:pt>
                <c:pt idx="123">
                  <c:v>-7.4098683456742503E-2</c:v>
                </c:pt>
                <c:pt idx="124">
                  <c:v>-8.0433498209265056E-2</c:v>
                </c:pt>
                <c:pt idx="125">
                  <c:v>-9.2918038184828036E-2</c:v>
                </c:pt>
                <c:pt idx="126">
                  <c:v>-0.10674000073320708</c:v>
                </c:pt>
                <c:pt idx="127">
                  <c:v>-0.11650482357381875</c:v>
                </c:pt>
                <c:pt idx="128">
                  <c:v>-0.1186185416014868</c:v>
                </c:pt>
                <c:pt idx="129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A-494F-9D8A-E3595E7760D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360">
                  <c:v>5.0014271282177586E-3</c:v>
                </c:pt>
                <c:pt idx="361">
                  <c:v>4.611038595804362E-3</c:v>
                </c:pt>
                <c:pt idx="362">
                  <c:v>-2.6164247745518315E-3</c:v>
                </c:pt>
                <c:pt idx="363">
                  <c:v>-2.6586289402181496E-3</c:v>
                </c:pt>
                <c:pt idx="364">
                  <c:v>-2.6586289402181496E-3</c:v>
                </c:pt>
                <c:pt idx="365">
                  <c:v>-3.0490174726315461E-3</c:v>
                </c:pt>
                <c:pt idx="366">
                  <c:v>-1.0476950629902726E-2</c:v>
                </c:pt>
                <c:pt idx="367">
                  <c:v>-1.0962298535065335E-2</c:v>
                </c:pt>
                <c:pt idx="368">
                  <c:v>-1.1088911032064275E-2</c:v>
                </c:pt>
                <c:pt idx="369">
                  <c:v>-1.1352687067478731E-2</c:v>
                </c:pt>
                <c:pt idx="370">
                  <c:v>-1.7155759846596841E-2</c:v>
                </c:pt>
                <c:pt idx="371">
                  <c:v>-1.7725516083092072E-2</c:v>
                </c:pt>
                <c:pt idx="372">
                  <c:v>-1.8559048355001773E-2</c:v>
                </c:pt>
                <c:pt idx="373">
                  <c:v>-1.8559048355001773E-2</c:v>
                </c:pt>
                <c:pt idx="374">
                  <c:v>-1.8748967100500183E-2</c:v>
                </c:pt>
                <c:pt idx="375">
                  <c:v>-1.9434784792577778E-2</c:v>
                </c:pt>
                <c:pt idx="376">
                  <c:v>-2.6314063796186879E-2</c:v>
                </c:pt>
                <c:pt idx="377">
                  <c:v>-2.6715003370016865E-2</c:v>
                </c:pt>
                <c:pt idx="378">
                  <c:v>-3.2380912610719459E-2</c:v>
                </c:pt>
                <c:pt idx="379">
                  <c:v>-3.2433667817802353E-2</c:v>
                </c:pt>
                <c:pt idx="380">
                  <c:v>-3.2982321971464418E-2</c:v>
                </c:pt>
                <c:pt idx="381">
                  <c:v>-3.3214444882629146E-2</c:v>
                </c:pt>
                <c:pt idx="382">
                  <c:v>-3.3214444882629146E-2</c:v>
                </c:pt>
                <c:pt idx="383">
                  <c:v>-3.3214444882629146E-2</c:v>
                </c:pt>
                <c:pt idx="384">
                  <c:v>-3.3942466740373059E-2</c:v>
                </c:pt>
                <c:pt idx="385">
                  <c:v>-3.4649386515283806E-2</c:v>
                </c:pt>
                <c:pt idx="386">
                  <c:v>-3.5978817733772692E-2</c:v>
                </c:pt>
                <c:pt idx="387">
                  <c:v>-3.9893254099323261E-2</c:v>
                </c:pt>
                <c:pt idx="388">
                  <c:v>-4.0019866596322201E-2</c:v>
                </c:pt>
                <c:pt idx="389">
                  <c:v>-4.101166448948057E-2</c:v>
                </c:pt>
                <c:pt idx="390">
                  <c:v>-4.1570869684559225E-2</c:v>
                </c:pt>
                <c:pt idx="391">
                  <c:v>-4.1961258216972636E-2</c:v>
                </c:pt>
                <c:pt idx="392">
                  <c:v>-4.233054466655288E-2</c:v>
                </c:pt>
                <c:pt idx="393">
                  <c:v>-4.2889749861631535E-2</c:v>
                </c:pt>
                <c:pt idx="394">
                  <c:v>-4.9209823670161981E-2</c:v>
                </c:pt>
                <c:pt idx="395">
                  <c:v>-5.0570908012900595E-2</c:v>
                </c:pt>
                <c:pt idx="396">
                  <c:v>-5.0592010095733747E-2</c:v>
                </c:pt>
                <c:pt idx="397">
                  <c:v>-5.0655316344233217E-2</c:v>
                </c:pt>
                <c:pt idx="398">
                  <c:v>-5.0718622592732687E-2</c:v>
                </c:pt>
                <c:pt idx="399">
                  <c:v>-5.724971722959471E-2</c:v>
                </c:pt>
                <c:pt idx="400">
                  <c:v>-5.7439635975093134E-2</c:v>
                </c:pt>
                <c:pt idx="401">
                  <c:v>-5.7956637004505457E-2</c:v>
                </c:pt>
                <c:pt idx="402">
                  <c:v>-5.0845235089731627E-2</c:v>
                </c:pt>
                <c:pt idx="403">
                  <c:v>-5.0845235089731627E-2</c:v>
                </c:pt>
                <c:pt idx="404">
                  <c:v>-5.6289572460686083E-2</c:v>
                </c:pt>
                <c:pt idx="405">
                  <c:v>-6.5426774327442955E-2</c:v>
                </c:pt>
                <c:pt idx="406">
                  <c:v>-7.2189991875469706E-2</c:v>
                </c:pt>
                <c:pt idx="407">
                  <c:v>-7.2875809567547301E-2</c:v>
                </c:pt>
                <c:pt idx="408">
                  <c:v>-7.4880507436697191E-2</c:v>
                </c:pt>
                <c:pt idx="409">
                  <c:v>-7.5988366785437939E-2</c:v>
                </c:pt>
                <c:pt idx="410">
                  <c:v>-8.0398702097567692E-2</c:v>
                </c:pt>
                <c:pt idx="411">
                  <c:v>-8.2962605161796238E-2</c:v>
                </c:pt>
                <c:pt idx="412">
                  <c:v>-8.7510104012341522E-2</c:v>
                </c:pt>
                <c:pt idx="413">
                  <c:v>-8.7953247751837826E-2</c:v>
                </c:pt>
                <c:pt idx="414">
                  <c:v>-8.9388189384492472E-2</c:v>
                </c:pt>
                <c:pt idx="415">
                  <c:v>-8.9557006047157717E-2</c:v>
                </c:pt>
                <c:pt idx="416">
                  <c:v>-9.5465589240441628E-2</c:v>
                </c:pt>
                <c:pt idx="417">
                  <c:v>-9.5465589240441628E-2</c:v>
                </c:pt>
                <c:pt idx="418">
                  <c:v>-9.6299121512351316E-2</c:v>
                </c:pt>
                <c:pt idx="419">
                  <c:v>-9.811390063600281E-2</c:v>
                </c:pt>
                <c:pt idx="420">
                  <c:v>-0.10329446197154279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A-494F-9D8A-E3595E77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21648"/>
        <c:axId val="1"/>
      </c:scatterChart>
      <c:valAx>
        <c:axId val="589221648"/>
        <c:scaling>
          <c:orientation val="minMax"/>
          <c:max val="10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30388692579502"/>
              <c:y val="0.8493150684931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22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153846153846155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3573425561355124"/>
          <c:w val="0.81384615384615389"/>
          <c:h val="0.659280670122963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F-4CC1-A7D7-1E272B3FAC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F-4CC1-A7D7-1E272B3FAC9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F-4CC1-A7D7-1E272B3FAC9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  <c:pt idx="420">
                  <c:v>-8.7653000002319459E-2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F-4CC1-A7D7-1E272B3FAC9C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F-4CC1-A7D7-1E272B3FAC9C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F-4CC1-A7D7-1E272B3FAC9C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1'!$AW$2:$AW$181</c:f>
              <c:numCache>
                <c:formatCode>General</c:formatCode>
                <c:ptCount val="180"/>
                <c:pt idx="0">
                  <c:v>-25000</c:v>
                </c:pt>
                <c:pt idx="1">
                  <c:v>-24750</c:v>
                </c:pt>
                <c:pt idx="2">
                  <c:v>-24500</c:v>
                </c:pt>
                <c:pt idx="3">
                  <c:v>-24250</c:v>
                </c:pt>
                <c:pt idx="4">
                  <c:v>-24000</c:v>
                </c:pt>
                <c:pt idx="5">
                  <c:v>-23750</c:v>
                </c:pt>
                <c:pt idx="6">
                  <c:v>-23500</c:v>
                </c:pt>
                <c:pt idx="7">
                  <c:v>-23250</c:v>
                </c:pt>
                <c:pt idx="8">
                  <c:v>-23000</c:v>
                </c:pt>
                <c:pt idx="9">
                  <c:v>-22750</c:v>
                </c:pt>
                <c:pt idx="10">
                  <c:v>-22500</c:v>
                </c:pt>
                <c:pt idx="11">
                  <c:v>-22250</c:v>
                </c:pt>
                <c:pt idx="12">
                  <c:v>-22000</c:v>
                </c:pt>
                <c:pt idx="13">
                  <c:v>-21750</c:v>
                </c:pt>
                <c:pt idx="14">
                  <c:v>-21500</c:v>
                </c:pt>
                <c:pt idx="15">
                  <c:v>-21250</c:v>
                </c:pt>
                <c:pt idx="16">
                  <c:v>-21000</c:v>
                </c:pt>
                <c:pt idx="17">
                  <c:v>-20750</c:v>
                </c:pt>
                <c:pt idx="18">
                  <c:v>-20500</c:v>
                </c:pt>
                <c:pt idx="19">
                  <c:v>-20250</c:v>
                </c:pt>
                <c:pt idx="20">
                  <c:v>-20000</c:v>
                </c:pt>
                <c:pt idx="21">
                  <c:v>-19750</c:v>
                </c:pt>
                <c:pt idx="22">
                  <c:v>-19500</c:v>
                </c:pt>
                <c:pt idx="23">
                  <c:v>-19250</c:v>
                </c:pt>
                <c:pt idx="24">
                  <c:v>-19000</c:v>
                </c:pt>
                <c:pt idx="25">
                  <c:v>-18750</c:v>
                </c:pt>
                <c:pt idx="26">
                  <c:v>-18500</c:v>
                </c:pt>
                <c:pt idx="27">
                  <c:v>-18250</c:v>
                </c:pt>
                <c:pt idx="28">
                  <c:v>-18000</c:v>
                </c:pt>
                <c:pt idx="29">
                  <c:v>-17750</c:v>
                </c:pt>
                <c:pt idx="30">
                  <c:v>-17500</c:v>
                </c:pt>
                <c:pt idx="31">
                  <c:v>-17250</c:v>
                </c:pt>
                <c:pt idx="32">
                  <c:v>-17000</c:v>
                </c:pt>
                <c:pt idx="33">
                  <c:v>-16750</c:v>
                </c:pt>
                <c:pt idx="34">
                  <c:v>-16500</c:v>
                </c:pt>
                <c:pt idx="35">
                  <c:v>-16250</c:v>
                </c:pt>
                <c:pt idx="36">
                  <c:v>-16000</c:v>
                </c:pt>
                <c:pt idx="37">
                  <c:v>-15750</c:v>
                </c:pt>
                <c:pt idx="38">
                  <c:v>-15500</c:v>
                </c:pt>
                <c:pt idx="39">
                  <c:v>-15250</c:v>
                </c:pt>
                <c:pt idx="40">
                  <c:v>-15000</c:v>
                </c:pt>
                <c:pt idx="41">
                  <c:v>-14750</c:v>
                </c:pt>
                <c:pt idx="42">
                  <c:v>-14500</c:v>
                </c:pt>
                <c:pt idx="43">
                  <c:v>-14250</c:v>
                </c:pt>
                <c:pt idx="44">
                  <c:v>-14000</c:v>
                </c:pt>
                <c:pt idx="45">
                  <c:v>-13750</c:v>
                </c:pt>
                <c:pt idx="46">
                  <c:v>-13500</c:v>
                </c:pt>
                <c:pt idx="47">
                  <c:v>-13250</c:v>
                </c:pt>
                <c:pt idx="48">
                  <c:v>-13000</c:v>
                </c:pt>
                <c:pt idx="49">
                  <c:v>-12750</c:v>
                </c:pt>
                <c:pt idx="50">
                  <c:v>-12500</c:v>
                </c:pt>
                <c:pt idx="51">
                  <c:v>-12250</c:v>
                </c:pt>
                <c:pt idx="52">
                  <c:v>-12000</c:v>
                </c:pt>
                <c:pt idx="53">
                  <c:v>-11750</c:v>
                </c:pt>
                <c:pt idx="54">
                  <c:v>-11500</c:v>
                </c:pt>
                <c:pt idx="55">
                  <c:v>-11250</c:v>
                </c:pt>
                <c:pt idx="56">
                  <c:v>-11000</c:v>
                </c:pt>
                <c:pt idx="57">
                  <c:v>-10750</c:v>
                </c:pt>
                <c:pt idx="58">
                  <c:v>-10500</c:v>
                </c:pt>
                <c:pt idx="59">
                  <c:v>-10250</c:v>
                </c:pt>
                <c:pt idx="60">
                  <c:v>-10000</c:v>
                </c:pt>
                <c:pt idx="61">
                  <c:v>-9750</c:v>
                </c:pt>
                <c:pt idx="62">
                  <c:v>-9500</c:v>
                </c:pt>
                <c:pt idx="63">
                  <c:v>-9250</c:v>
                </c:pt>
                <c:pt idx="64">
                  <c:v>-9000</c:v>
                </c:pt>
                <c:pt idx="65">
                  <c:v>-8750</c:v>
                </c:pt>
                <c:pt idx="66">
                  <c:v>-8500</c:v>
                </c:pt>
                <c:pt idx="67">
                  <c:v>-8250</c:v>
                </c:pt>
                <c:pt idx="68">
                  <c:v>-8000</c:v>
                </c:pt>
                <c:pt idx="69">
                  <c:v>-7750</c:v>
                </c:pt>
                <c:pt idx="70">
                  <c:v>-7500</c:v>
                </c:pt>
                <c:pt idx="71">
                  <c:v>-7250</c:v>
                </c:pt>
                <c:pt idx="72">
                  <c:v>-7000</c:v>
                </c:pt>
                <c:pt idx="73">
                  <c:v>-6750</c:v>
                </c:pt>
                <c:pt idx="74">
                  <c:v>-6500</c:v>
                </c:pt>
                <c:pt idx="75">
                  <c:v>-6250</c:v>
                </c:pt>
                <c:pt idx="76">
                  <c:v>-6000</c:v>
                </c:pt>
                <c:pt idx="77">
                  <c:v>-5750</c:v>
                </c:pt>
                <c:pt idx="78">
                  <c:v>-5500</c:v>
                </c:pt>
                <c:pt idx="79">
                  <c:v>-5250</c:v>
                </c:pt>
                <c:pt idx="80">
                  <c:v>-5000</c:v>
                </c:pt>
                <c:pt idx="81">
                  <c:v>-4750</c:v>
                </c:pt>
                <c:pt idx="82">
                  <c:v>-4500</c:v>
                </c:pt>
                <c:pt idx="83">
                  <c:v>-4250</c:v>
                </c:pt>
                <c:pt idx="84">
                  <c:v>-4000</c:v>
                </c:pt>
                <c:pt idx="85">
                  <c:v>-3750</c:v>
                </c:pt>
                <c:pt idx="86">
                  <c:v>-3500</c:v>
                </c:pt>
                <c:pt idx="87">
                  <c:v>-3250</c:v>
                </c:pt>
                <c:pt idx="88">
                  <c:v>-3000</c:v>
                </c:pt>
                <c:pt idx="89">
                  <c:v>-2750</c:v>
                </c:pt>
                <c:pt idx="90">
                  <c:v>-2500</c:v>
                </c:pt>
                <c:pt idx="91">
                  <c:v>-2250</c:v>
                </c:pt>
                <c:pt idx="92">
                  <c:v>-2000</c:v>
                </c:pt>
                <c:pt idx="93">
                  <c:v>-1750</c:v>
                </c:pt>
                <c:pt idx="94">
                  <c:v>-1500</c:v>
                </c:pt>
                <c:pt idx="95">
                  <c:v>-1250</c:v>
                </c:pt>
                <c:pt idx="96">
                  <c:v>-1000</c:v>
                </c:pt>
                <c:pt idx="97">
                  <c:v>-750</c:v>
                </c:pt>
                <c:pt idx="98">
                  <c:v>-500</c:v>
                </c:pt>
                <c:pt idx="99">
                  <c:v>-250</c:v>
                </c:pt>
                <c:pt idx="100">
                  <c:v>0</c:v>
                </c:pt>
                <c:pt idx="101">
                  <c:v>250</c:v>
                </c:pt>
                <c:pt idx="102">
                  <c:v>500</c:v>
                </c:pt>
                <c:pt idx="103">
                  <c:v>750</c:v>
                </c:pt>
                <c:pt idx="104">
                  <c:v>1000</c:v>
                </c:pt>
                <c:pt idx="105">
                  <c:v>1250</c:v>
                </c:pt>
                <c:pt idx="106">
                  <c:v>1500</c:v>
                </c:pt>
                <c:pt idx="107">
                  <c:v>1750</c:v>
                </c:pt>
                <c:pt idx="108">
                  <c:v>2000</c:v>
                </c:pt>
                <c:pt idx="109">
                  <c:v>2250</c:v>
                </c:pt>
                <c:pt idx="110">
                  <c:v>2500</c:v>
                </c:pt>
                <c:pt idx="111">
                  <c:v>2750</c:v>
                </c:pt>
                <c:pt idx="112">
                  <c:v>3000</c:v>
                </c:pt>
                <c:pt idx="113">
                  <c:v>3250</c:v>
                </c:pt>
                <c:pt idx="114">
                  <c:v>3500</c:v>
                </c:pt>
                <c:pt idx="115">
                  <c:v>3750</c:v>
                </c:pt>
                <c:pt idx="116">
                  <c:v>4000</c:v>
                </c:pt>
                <c:pt idx="117">
                  <c:v>4250</c:v>
                </c:pt>
                <c:pt idx="118">
                  <c:v>4500</c:v>
                </c:pt>
                <c:pt idx="119">
                  <c:v>4750</c:v>
                </c:pt>
                <c:pt idx="120">
                  <c:v>5000</c:v>
                </c:pt>
                <c:pt idx="121">
                  <c:v>5250</c:v>
                </c:pt>
                <c:pt idx="122">
                  <c:v>5500</c:v>
                </c:pt>
                <c:pt idx="123">
                  <c:v>5750</c:v>
                </c:pt>
                <c:pt idx="124">
                  <c:v>6000</c:v>
                </c:pt>
                <c:pt idx="125">
                  <c:v>6250</c:v>
                </c:pt>
                <c:pt idx="126">
                  <c:v>6500</c:v>
                </c:pt>
                <c:pt idx="127">
                  <c:v>6750</c:v>
                </c:pt>
                <c:pt idx="128">
                  <c:v>7000</c:v>
                </c:pt>
                <c:pt idx="129">
                  <c:v>7250</c:v>
                </c:pt>
                <c:pt idx="130">
                  <c:v>7500</c:v>
                </c:pt>
                <c:pt idx="131">
                  <c:v>7750</c:v>
                </c:pt>
                <c:pt idx="132">
                  <c:v>8000</c:v>
                </c:pt>
                <c:pt idx="133">
                  <c:v>8250</c:v>
                </c:pt>
                <c:pt idx="134">
                  <c:v>8500</c:v>
                </c:pt>
                <c:pt idx="135">
                  <c:v>8750</c:v>
                </c:pt>
                <c:pt idx="136">
                  <c:v>9000</c:v>
                </c:pt>
                <c:pt idx="137">
                  <c:v>9250</c:v>
                </c:pt>
                <c:pt idx="138">
                  <c:v>9500</c:v>
                </c:pt>
                <c:pt idx="139">
                  <c:v>9750</c:v>
                </c:pt>
                <c:pt idx="140">
                  <c:v>10000</c:v>
                </c:pt>
                <c:pt idx="141">
                  <c:v>10250</c:v>
                </c:pt>
                <c:pt idx="142">
                  <c:v>10500</c:v>
                </c:pt>
                <c:pt idx="143">
                  <c:v>10750</c:v>
                </c:pt>
                <c:pt idx="144">
                  <c:v>11000</c:v>
                </c:pt>
                <c:pt idx="145">
                  <c:v>11250</c:v>
                </c:pt>
                <c:pt idx="146">
                  <c:v>11500</c:v>
                </c:pt>
                <c:pt idx="147">
                  <c:v>11750</c:v>
                </c:pt>
                <c:pt idx="148">
                  <c:v>12000</c:v>
                </c:pt>
                <c:pt idx="149">
                  <c:v>12250</c:v>
                </c:pt>
                <c:pt idx="150">
                  <c:v>12500</c:v>
                </c:pt>
                <c:pt idx="151">
                  <c:v>12750</c:v>
                </c:pt>
                <c:pt idx="152">
                  <c:v>13000</c:v>
                </c:pt>
                <c:pt idx="153">
                  <c:v>13250</c:v>
                </c:pt>
                <c:pt idx="154">
                  <c:v>13500</c:v>
                </c:pt>
                <c:pt idx="155">
                  <c:v>13750</c:v>
                </c:pt>
                <c:pt idx="156">
                  <c:v>14000</c:v>
                </c:pt>
                <c:pt idx="157">
                  <c:v>14250</c:v>
                </c:pt>
                <c:pt idx="158">
                  <c:v>14500</c:v>
                </c:pt>
                <c:pt idx="159">
                  <c:v>14750</c:v>
                </c:pt>
                <c:pt idx="160">
                  <c:v>15000</c:v>
                </c:pt>
                <c:pt idx="161">
                  <c:v>15250</c:v>
                </c:pt>
                <c:pt idx="162">
                  <c:v>15500</c:v>
                </c:pt>
                <c:pt idx="163">
                  <c:v>15750</c:v>
                </c:pt>
                <c:pt idx="164">
                  <c:v>16000</c:v>
                </c:pt>
                <c:pt idx="165">
                  <c:v>16250</c:v>
                </c:pt>
                <c:pt idx="166">
                  <c:v>16500</c:v>
                </c:pt>
                <c:pt idx="167">
                  <c:v>16750</c:v>
                </c:pt>
                <c:pt idx="168">
                  <c:v>17000</c:v>
                </c:pt>
                <c:pt idx="169">
                  <c:v>17250</c:v>
                </c:pt>
                <c:pt idx="170">
                  <c:v>17500</c:v>
                </c:pt>
                <c:pt idx="171">
                  <c:v>17750</c:v>
                </c:pt>
                <c:pt idx="172">
                  <c:v>18000</c:v>
                </c:pt>
                <c:pt idx="173">
                  <c:v>18250</c:v>
                </c:pt>
                <c:pt idx="174">
                  <c:v>18500</c:v>
                </c:pt>
                <c:pt idx="175">
                  <c:v>18750</c:v>
                </c:pt>
                <c:pt idx="176">
                  <c:v>19000</c:v>
                </c:pt>
                <c:pt idx="177">
                  <c:v>19250</c:v>
                </c:pt>
                <c:pt idx="178">
                  <c:v>19500</c:v>
                </c:pt>
                <c:pt idx="179">
                  <c:v>19750</c:v>
                </c:pt>
              </c:numCache>
            </c:numRef>
          </c:xVal>
          <c:yVal>
            <c:numRef>
              <c:f>'Active 1'!$AX$2:$AX$181</c:f>
              <c:numCache>
                <c:formatCode>General</c:formatCode>
                <c:ptCount val="180"/>
                <c:pt idx="0">
                  <c:v>1.2105407251995911E-2</c:v>
                </c:pt>
                <c:pt idx="1">
                  <c:v>6.4433625695129717E-3</c:v>
                </c:pt>
                <c:pt idx="2">
                  <c:v>1.4647164804097498E-3</c:v>
                </c:pt>
                <c:pt idx="3">
                  <c:v>-2.0551877148351633E-3</c:v>
                </c:pt>
                <c:pt idx="4">
                  <c:v>-3.4089445574571435E-3</c:v>
                </c:pt>
                <c:pt idx="5">
                  <c:v>-2.1948899610528295E-3</c:v>
                </c:pt>
                <c:pt idx="6">
                  <c:v>1.4632555016339827E-3</c:v>
                </c:pt>
                <c:pt idx="7">
                  <c:v>6.9003007614519413E-3</c:v>
                </c:pt>
                <c:pt idx="8">
                  <c:v>1.3146314127996446E-2</c:v>
                </c:pt>
                <c:pt idx="9">
                  <c:v>1.9240598182245137E-2</c:v>
                </c:pt>
                <c:pt idx="10">
                  <c:v>2.4431782035202743E-2</c:v>
                </c:pt>
                <c:pt idx="11">
                  <c:v>2.822879911564485E-2</c:v>
                </c:pt>
                <c:pt idx="12">
                  <c:v>3.0367741100435486E-2</c:v>
                </c:pt>
                <c:pt idx="13">
                  <c:v>3.0757988302537367E-2</c:v>
                </c:pt>
                <c:pt idx="14">
                  <c:v>2.9438208681572531E-2</c:v>
                </c:pt>
                <c:pt idx="15">
                  <c:v>2.6550401882631448E-2</c:v>
                </c:pt>
                <c:pt idx="16">
                  <c:v>2.2331226675490302E-2</c:v>
                </c:pt>
                <c:pt idx="17">
                  <c:v>1.7117424467231464E-2</c:v>
                </c:pt>
                <c:pt idx="18">
                  <c:v>1.1360679601044463E-2</c:v>
                </c:pt>
                <c:pt idx="19">
                  <c:v>5.6429026254780235E-3</c:v>
                </c:pt>
                <c:pt idx="20">
                  <c:v>6.7249602286245137E-4</c:v>
                </c:pt>
                <c:pt idx="21">
                  <c:v>-2.7738236971964342E-3</c:v>
                </c:pt>
                <c:pt idx="22">
                  <c:v>-4.0044423634453697E-3</c:v>
                </c:pt>
                <c:pt idx="23">
                  <c:v>-2.6553053039247432E-3</c:v>
                </c:pt>
                <c:pt idx="24">
                  <c:v>1.1007268726490899E-3</c:v>
                </c:pt>
                <c:pt idx="25">
                  <c:v>6.5607891455947247E-3</c:v>
                </c:pt>
                <c:pt idx="26">
                  <c:v>1.2744238991854397E-2</c:v>
                </c:pt>
                <c:pt idx="27">
                  <c:v>1.8702652796500751E-2</c:v>
                </c:pt>
                <c:pt idx="28">
                  <c:v>2.3706430639841337E-2</c:v>
                </c:pt>
                <c:pt idx="29">
                  <c:v>2.7285644525716225E-2</c:v>
                </c:pt>
                <c:pt idx="30">
                  <c:v>2.9193124232950403E-2</c:v>
                </c:pt>
                <c:pt idx="31">
                  <c:v>2.9350662142202059E-2</c:v>
                </c:pt>
                <c:pt idx="32">
                  <c:v>2.7806420434973125E-2</c:v>
                </c:pt>
                <c:pt idx="33">
                  <c:v>2.4710526255484332E-2</c:v>
                </c:pt>
                <c:pt idx="34">
                  <c:v>2.0307730921911918E-2</c:v>
                </c:pt>
                <c:pt idx="35">
                  <c:v>1.4943844734846591E-2</c:v>
                </c:pt>
                <c:pt idx="36">
                  <c:v>9.0810800157407369E-3</c:v>
                </c:pt>
                <c:pt idx="37">
                  <c:v>3.312677868238488E-3</c:v>
                </c:pt>
                <c:pt idx="38">
                  <c:v>-1.6438330231443882E-3</c:v>
                </c:pt>
                <c:pt idx="39">
                  <c:v>-5.0114583400309529E-3</c:v>
                </c:pt>
                <c:pt idx="40">
                  <c:v>-6.1161875993749719E-3</c:v>
                </c:pt>
                <c:pt idx="41">
                  <c:v>-4.6332072105524629E-3</c:v>
                </c:pt>
                <c:pt idx="42">
                  <c:v>-7.8449373514881057E-4</c:v>
                </c:pt>
                <c:pt idx="43">
                  <c:v>4.691357797516167E-3</c:v>
                </c:pt>
                <c:pt idx="44">
                  <c:v>1.0805336815807417E-2</c:v>
                </c:pt>
                <c:pt idx="45">
                  <c:v>1.6622634521959712E-2</c:v>
                </c:pt>
                <c:pt idx="46">
                  <c:v>2.1435665655147082E-2</c:v>
                </c:pt>
                <c:pt idx="47">
                  <c:v>2.4795338975834247E-2</c:v>
                </c:pt>
                <c:pt idx="48">
                  <c:v>2.6470821591891614E-2</c:v>
                </c:pt>
                <c:pt idx="49">
                  <c:v>2.6396009657391195E-2</c:v>
                </c:pt>
                <c:pt idx="50">
                  <c:v>2.4628385782981373E-2</c:v>
                </c:pt>
                <c:pt idx="51">
                  <c:v>2.1326153982525013E-2</c:v>
                </c:pt>
                <c:pt idx="52">
                  <c:v>1.674220687106099E-2</c:v>
                </c:pt>
                <c:pt idx="53">
                  <c:v>1.1231538773605894E-2</c:v>
                </c:pt>
                <c:pt idx="54">
                  <c:v>5.2670064565357904E-3</c:v>
                </c:pt>
                <c:pt idx="55">
                  <c:v>-5.4684437503040202E-4</c:v>
                </c:pt>
                <c:pt idx="56">
                  <c:v>-5.4837953679600839E-3</c:v>
                </c:pt>
                <c:pt idx="57">
                  <c:v>-8.7677391764319802E-3</c:v>
                </c:pt>
                <c:pt idx="58">
                  <c:v>-9.7441161663933615E-3</c:v>
                </c:pt>
                <c:pt idx="59">
                  <c:v>-8.1288995271005249E-3</c:v>
                </c:pt>
                <c:pt idx="60">
                  <c:v>-4.1929754676788885E-3</c:v>
                </c:pt>
                <c:pt idx="61">
                  <c:v>1.2913820940005944E-3</c:v>
                </c:pt>
                <c:pt idx="62">
                  <c:v>7.3290896861381164E-3</c:v>
                </c:pt>
                <c:pt idx="63">
                  <c:v>1.3000188944249667E-2</c:v>
                </c:pt>
                <c:pt idx="64">
                  <c:v>1.761928367692827E-2</c:v>
                </c:pt>
                <c:pt idx="65">
                  <c:v>2.0757795785488354E-2</c:v>
                </c:pt>
                <c:pt idx="66">
                  <c:v>2.220083229741104E-2</c:v>
                </c:pt>
                <c:pt idx="67">
                  <c:v>2.1894095828306356E-2</c:v>
                </c:pt>
                <c:pt idx="68">
                  <c:v>1.9904226806501626E-2</c:v>
                </c:pt>
                <c:pt idx="69">
                  <c:v>1.6397464891631814E-2</c:v>
                </c:pt>
                <c:pt idx="70">
                  <c:v>1.1634899868671965E-2</c:v>
                </c:pt>
                <c:pt idx="71">
                  <c:v>5.9808285798170092E-3</c:v>
                </c:pt>
                <c:pt idx="72">
                  <c:v>-8.1136258158389079E-5</c:v>
                </c:pt>
                <c:pt idx="73">
                  <c:v>-5.9351928273735253E-3</c:v>
                </c:pt>
                <c:pt idx="74">
                  <c:v>-1.0846920082151674E-2</c:v>
                </c:pt>
                <c:pt idx="75">
                  <c:v>-1.4042331939851729E-2</c:v>
                </c:pt>
                <c:pt idx="76">
                  <c:v>-1.4888194301759222E-2</c:v>
                </c:pt>
                <c:pt idx="77">
                  <c:v>-1.3142715062186536E-2</c:v>
                </c:pt>
                <c:pt idx="78">
                  <c:v>-9.1253005547263216E-3</c:v>
                </c:pt>
                <c:pt idx="79">
                  <c:v>-3.6397583699622977E-3</c:v>
                </c:pt>
                <c:pt idx="80">
                  <c:v>2.3149926696668026E-3</c:v>
                </c:pt>
                <c:pt idx="81">
                  <c:v>7.8349754871264461E-3</c:v>
                </c:pt>
                <c:pt idx="82">
                  <c:v>1.2257092566973202E-2</c:v>
                </c:pt>
                <c:pt idx="83">
                  <c:v>1.517293660062431E-2</c:v>
                </c:pt>
                <c:pt idx="84">
                  <c:v>1.6383161652268493E-2</c:v>
                </c:pt>
                <c:pt idx="85">
                  <c:v>1.5844990662941098E-2</c:v>
                </c:pt>
                <c:pt idx="86">
                  <c:v>1.3634070333155196E-2</c:v>
                </c:pt>
                <c:pt idx="87">
                  <c:v>9.9246439763042964E-3</c:v>
                </c:pt>
                <c:pt idx="88">
                  <c:v>4.9860613125071477E-3</c:v>
                </c:pt>
                <c:pt idx="89">
                  <c:v>-8.0795691318902101E-4</c:v>
                </c:pt>
                <c:pt idx="90">
                  <c:v>-6.9629365515288732E-3</c:v>
                </c:pt>
                <c:pt idx="91">
                  <c:v>-1.2851892724771529E-2</c:v>
                </c:pt>
                <c:pt idx="92">
                  <c:v>-1.7732741593950836E-2</c:v>
                </c:pt>
                <c:pt idx="93">
                  <c:v>-2.0834921823705038E-2</c:v>
                </c:pt>
                <c:pt idx="94">
                  <c:v>-2.154841911978456E-2</c:v>
                </c:pt>
                <c:pt idx="95">
                  <c:v>-1.9675014681213313E-2</c:v>
                </c:pt>
                <c:pt idx="96">
                  <c:v>-1.5582062688571697E-2</c:v>
                </c:pt>
                <c:pt idx="97">
                  <c:v>-1.0102678656874448E-2</c:v>
                </c:pt>
                <c:pt idx="98">
                  <c:v>-4.2374458674780931E-3</c:v>
                </c:pt>
                <c:pt idx="99">
                  <c:v>1.1266672694282128E-3</c:v>
                </c:pt>
                <c:pt idx="100">
                  <c:v>5.3489111918348462E-3</c:v>
                </c:pt>
                <c:pt idx="101">
                  <c:v>8.0406911746412901E-3</c:v>
                </c:pt>
                <c:pt idx="102">
                  <c:v>9.0178210064552448E-3</c:v>
                </c:pt>
                <c:pt idx="103">
                  <c:v>8.2487691417355066E-3</c:v>
                </c:pt>
                <c:pt idx="104">
                  <c:v>5.818047948224209E-3</c:v>
                </c:pt>
                <c:pt idx="105">
                  <c:v>1.9078814568166177E-3</c:v>
                </c:pt>
                <c:pt idx="106">
                  <c:v>-3.2040512630128149E-3</c:v>
                </c:pt>
                <c:pt idx="107">
                  <c:v>-9.1344817877094722E-3</c:v>
                </c:pt>
                <c:pt idx="108">
                  <c:v>-1.5377976209585659E-2</c:v>
                </c:pt>
                <c:pt idx="109">
                  <c:v>-2.1296466320158448E-2</c:v>
                </c:pt>
                <c:pt idx="110">
                  <c:v>-2.6140800729584107E-2</c:v>
                </c:pt>
                <c:pt idx="111">
                  <c:v>-2.9145214725488713E-2</c:v>
                </c:pt>
                <c:pt idx="112">
                  <c:v>-2.972481904209022E-2</c:v>
                </c:pt>
                <c:pt idx="113">
                  <c:v>-2.7726186291907994E-2</c:v>
                </c:pt>
                <c:pt idx="114">
                  <c:v>-2.3563865405525009E-2</c:v>
                </c:pt>
                <c:pt idx="115">
                  <c:v>-1.8097987433148069E-2</c:v>
                </c:pt>
                <c:pt idx="116">
                  <c:v>-1.2328703996681099E-2</c:v>
                </c:pt>
                <c:pt idx="117">
                  <c:v>-7.1250490587455341E-3</c:v>
                </c:pt>
                <c:pt idx="118">
                  <c:v>-3.1054308387292728E-3</c:v>
                </c:pt>
                <c:pt idx="119">
                  <c:v>-6.3900284412295866E-4</c:v>
                </c:pt>
                <c:pt idx="120">
                  <c:v>1.0482762900908618E-4</c:v>
                </c:pt>
                <c:pt idx="121">
                  <c:v>-8.9448883159385859E-4</c:v>
                </c:pt>
                <c:pt idx="122">
                  <c:v>-3.5437039894775334E-3</c:v>
                </c:pt>
                <c:pt idx="123">
                  <c:v>-7.6526271553325285E-3</c:v>
                </c:pt>
                <c:pt idx="124">
                  <c:v>-1.2935174102259306E-2</c:v>
                </c:pt>
                <c:pt idx="125">
                  <c:v>-1.8998403102244064E-2</c:v>
                </c:pt>
                <c:pt idx="126">
                  <c:v>-2.5325830525650263E-2</c:v>
                </c:pt>
                <c:pt idx="127">
                  <c:v>-3.1268433430121582E-2</c:v>
                </c:pt>
                <c:pt idx="128">
                  <c:v>-3.6070645794358536E-2</c:v>
                </c:pt>
                <c:pt idx="129">
                  <c:v>-3.8972938467399104E-2</c:v>
                </c:pt>
                <c:pt idx="130">
                  <c:v>-3.9417454111676589E-2</c:v>
                </c:pt>
                <c:pt idx="131">
                  <c:v>-3.7296643728074105E-2</c:v>
                </c:pt>
                <c:pt idx="132">
                  <c:v>-3.3071320479672657E-2</c:v>
                </c:pt>
                <c:pt idx="133">
                  <c:v>-2.7626285987460364E-2</c:v>
                </c:pt>
                <c:pt idx="134">
                  <c:v>-2.1959246016235411E-2</c:v>
                </c:pt>
                <c:pt idx="135">
                  <c:v>-1.6920473498218895E-2</c:v>
                </c:pt>
                <c:pt idx="136">
                  <c:v>-1.3106093432667221E-2</c:v>
                </c:pt>
                <c:pt idx="137">
                  <c:v>-1.0866200118207721E-2</c:v>
                </c:pt>
                <c:pt idx="138">
                  <c:v>-1.0355795413034063E-2</c:v>
                </c:pt>
                <c:pt idx="139">
                  <c:v>-1.1584698473150967E-2</c:v>
                </c:pt>
                <c:pt idx="140">
                  <c:v>-1.4451044326917701E-2</c:v>
                </c:pt>
                <c:pt idx="141">
                  <c:v>-1.8756680989862752E-2</c:v>
                </c:pt>
                <c:pt idx="142">
                  <c:v>-2.4207037144367845E-2</c:v>
                </c:pt>
                <c:pt idx="143">
                  <c:v>-3.0399370860969787E-2</c:v>
                </c:pt>
                <c:pt idx="144">
                  <c:v>-3.6806068469755329E-2</c:v>
                </c:pt>
                <c:pt idx="145">
                  <c:v>-4.2767312025530191E-2</c:v>
                </c:pt>
                <c:pt idx="146">
                  <c:v>-4.7521833691886506E-2</c:v>
                </c:pt>
                <c:pt idx="147">
                  <c:v>-5.0317843985124858E-2</c:v>
                </c:pt>
                <c:pt idx="148">
                  <c:v>-5.0626416186190903E-2</c:v>
                </c:pt>
                <c:pt idx="149">
                  <c:v>-4.8386825539402448E-2</c:v>
                </c:pt>
                <c:pt idx="150">
                  <c:v>-4.410504633762468E-2</c:v>
                </c:pt>
                <c:pt idx="151">
                  <c:v>-3.8688167321634111E-2</c:v>
                </c:pt>
                <c:pt idx="152">
                  <c:v>-3.3129522290225963E-2</c:v>
                </c:pt>
                <c:pt idx="153">
                  <c:v>-2.8259892899004272E-2</c:v>
                </c:pt>
                <c:pt idx="154">
                  <c:v>-2.4653226274993376E-2</c:v>
                </c:pt>
                <c:pt idx="155">
                  <c:v>-2.2640947819974402E-2</c:v>
                </c:pt>
                <c:pt idx="156">
                  <c:v>-2.2364019368617177E-2</c:v>
                </c:pt>
                <c:pt idx="157">
                  <c:v>-2.3821770155988201E-2</c:v>
                </c:pt>
                <c:pt idx="158">
                  <c:v>-2.6903827091457767E-2</c:v>
                </c:pt>
                <c:pt idx="159">
                  <c:v>-3.1404073747248865E-2</c:v>
                </c:pt>
                <c:pt idx="160">
                  <c:v>-3.7019363940210798E-2</c:v>
                </c:pt>
                <c:pt idx="161">
                  <c:v>-4.3337027993157445E-2</c:v>
                </c:pt>
                <c:pt idx="162">
                  <c:v>-4.9818252884632104E-2</c:v>
                </c:pt>
                <c:pt idx="163">
                  <c:v>-5.5792618867177263E-2</c:v>
                </c:pt>
                <c:pt idx="164">
                  <c:v>-6.0493931078320365E-2</c:v>
                </c:pt>
                <c:pt idx="165">
                  <c:v>-6.3179706476261879E-2</c:v>
                </c:pt>
                <c:pt idx="166">
                  <c:v>-6.3351829006738414E-2</c:v>
                </c:pt>
                <c:pt idx="167">
                  <c:v>-6.0997193695921083E-2</c:v>
                </c:pt>
                <c:pt idx="168">
                  <c:v>-5.6665666502466544E-2</c:v>
                </c:pt>
                <c:pt idx="169">
                  <c:v>-5.1284215314062222E-2</c:v>
                </c:pt>
                <c:pt idx="170">
                  <c:v>-4.5839969133765639E-2</c:v>
                </c:pt>
                <c:pt idx="171">
                  <c:v>-4.1143581172496127E-2</c:v>
                </c:pt>
                <c:pt idx="172">
                  <c:v>-3.7746969084788293E-2</c:v>
                </c:pt>
                <c:pt idx="173">
                  <c:v>-3.5963285823542232E-2</c:v>
                </c:pt>
                <c:pt idx="174">
                  <c:v>-3.5919809909639708E-2</c:v>
                </c:pt>
                <c:pt idx="175">
                  <c:v>-3.7605609441368787E-2</c:v>
                </c:pt>
                <c:pt idx="176">
                  <c:v>-4.0901901460883808E-2</c:v>
                </c:pt>
                <c:pt idx="177">
                  <c:v>-4.5594593625570924E-2</c:v>
                </c:pt>
                <c:pt idx="178">
                  <c:v>-5.1371871570884693E-2</c:v>
                </c:pt>
                <c:pt idx="179">
                  <c:v>-5.7811010343622841E-2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F-4CC1-A7D7-1E272B3F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3584"/>
        <c:axId val="1"/>
      </c:scatterChart>
      <c:valAx>
        <c:axId val="42686358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615384615384615"/>
              <c:y val="0.89196792229226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82272049788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6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07692307692308E-2"/>
          <c:y val="0.90304825470223415"/>
          <c:w val="0.70307692307692304"/>
          <c:h val="8.86426592797784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24891243433280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3535911602209943"/>
          <c:w val="0.81720552696201598"/>
          <c:h val="0.66022099447513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2">
                  <c:v>0.20855600000140839</c:v>
                </c:pt>
                <c:pt idx="3">
                  <c:v>0.22095000000263099</c:v>
                </c:pt>
                <c:pt idx="4">
                  <c:v>0.19542600000204402</c:v>
                </c:pt>
                <c:pt idx="5">
                  <c:v>0.20700200000283075</c:v>
                </c:pt>
                <c:pt idx="6">
                  <c:v>0.20219400000132737</c:v>
                </c:pt>
                <c:pt idx="7">
                  <c:v>0.2085880000013276</c:v>
                </c:pt>
                <c:pt idx="8">
                  <c:v>0.21338600000308361</c:v>
                </c:pt>
                <c:pt idx="9">
                  <c:v>0.21727600000303937</c:v>
                </c:pt>
                <c:pt idx="10">
                  <c:v>0.22300800000448362</c:v>
                </c:pt>
                <c:pt idx="11">
                  <c:v>0.2277460000004794</c:v>
                </c:pt>
                <c:pt idx="12">
                  <c:v>0.2318630000045232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8-4F17-93DD-7195D39CBA3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-0.23015799999484443</c:v>
                </c:pt>
                <c:pt idx="1">
                  <c:v>-0.23122299999522511</c:v>
                </c:pt>
                <c:pt idx="13">
                  <c:v>0.1828300000015588</c:v>
                </c:pt>
                <c:pt idx="14">
                  <c:v>0.17502200000308221</c:v>
                </c:pt>
                <c:pt idx="15">
                  <c:v>0.20921400000224821</c:v>
                </c:pt>
                <c:pt idx="16">
                  <c:v>0.19101200000295648</c:v>
                </c:pt>
                <c:pt idx="17">
                  <c:v>0.1708100000032573</c:v>
                </c:pt>
                <c:pt idx="18">
                  <c:v>0.20260800000323798</c:v>
                </c:pt>
                <c:pt idx="19">
                  <c:v>0.15645700000459328</c:v>
                </c:pt>
                <c:pt idx="20">
                  <c:v>0.17425500000535976</c:v>
                </c:pt>
                <c:pt idx="21">
                  <c:v>0.17205300000568968</c:v>
                </c:pt>
                <c:pt idx="22">
                  <c:v>0.17285100000299281</c:v>
                </c:pt>
                <c:pt idx="23">
                  <c:v>0.16484100000525359</c:v>
                </c:pt>
                <c:pt idx="24">
                  <c:v>0.18302300000505056</c:v>
                </c:pt>
                <c:pt idx="25">
                  <c:v>0.17196300000068732</c:v>
                </c:pt>
                <c:pt idx="26">
                  <c:v>0.15839800000321702</c:v>
                </c:pt>
                <c:pt idx="27">
                  <c:v>0.15546500000345986</c:v>
                </c:pt>
                <c:pt idx="28">
                  <c:v>0.16906100000414881</c:v>
                </c:pt>
                <c:pt idx="29">
                  <c:v>0.18305100000361563</c:v>
                </c:pt>
                <c:pt idx="30">
                  <c:v>0.17124300000432413</c:v>
                </c:pt>
                <c:pt idx="31">
                  <c:v>0.16362700000172481</c:v>
                </c:pt>
                <c:pt idx="32">
                  <c:v>0.17122300000119139</c:v>
                </c:pt>
                <c:pt idx="33">
                  <c:v>0.17622300000221003</c:v>
                </c:pt>
                <c:pt idx="34">
                  <c:v>0.17081900000266614</c:v>
                </c:pt>
                <c:pt idx="35">
                  <c:v>0.18681900000228779</c:v>
                </c:pt>
                <c:pt idx="36">
                  <c:v>0.16540500000337488</c:v>
                </c:pt>
                <c:pt idx="37">
                  <c:v>0.17228400000021793</c:v>
                </c:pt>
                <c:pt idx="38">
                  <c:v>0.17887000000337139</c:v>
                </c:pt>
                <c:pt idx="39">
                  <c:v>0.15346600000339095</c:v>
                </c:pt>
                <c:pt idx="40">
                  <c:v>0.17965800000456511</c:v>
                </c:pt>
                <c:pt idx="41">
                  <c:v>0.1724560000038764</c:v>
                </c:pt>
                <c:pt idx="42">
                  <c:v>0.16864800000257674</c:v>
                </c:pt>
                <c:pt idx="43">
                  <c:v>0.17044600000372157</c:v>
                </c:pt>
                <c:pt idx="44">
                  <c:v>0.18283000000519678</c:v>
                </c:pt>
                <c:pt idx="45">
                  <c:v>0.17322400000193738</c:v>
                </c:pt>
                <c:pt idx="46">
                  <c:v>0.18587100000149803</c:v>
                </c:pt>
                <c:pt idx="47">
                  <c:v>0.20606300000144984</c:v>
                </c:pt>
                <c:pt idx="48">
                  <c:v>0.17645700000139186</c:v>
                </c:pt>
                <c:pt idx="49">
                  <c:v>0.18754400000034366</c:v>
                </c:pt>
                <c:pt idx="50">
                  <c:v>0.17473600000084843</c:v>
                </c:pt>
                <c:pt idx="51">
                  <c:v>0.14517100000375649</c:v>
                </c:pt>
                <c:pt idx="52">
                  <c:v>0.18254500000330154</c:v>
                </c:pt>
                <c:pt idx="53">
                  <c:v>0.17871700000250712</c:v>
                </c:pt>
                <c:pt idx="54">
                  <c:v>0.1753640000060841</c:v>
                </c:pt>
                <c:pt idx="55">
                  <c:v>0.17738500000268687</c:v>
                </c:pt>
                <c:pt idx="56">
                  <c:v>0.1826180000025488</c:v>
                </c:pt>
                <c:pt idx="57">
                  <c:v>0.18750000000363798</c:v>
                </c:pt>
                <c:pt idx="58">
                  <c:v>0.19093500000235508</c:v>
                </c:pt>
                <c:pt idx="59">
                  <c:v>0.19336000000475906</c:v>
                </c:pt>
                <c:pt idx="60">
                  <c:v>0.20217300000513205</c:v>
                </c:pt>
                <c:pt idx="61">
                  <c:v>0.18537600000126986</c:v>
                </c:pt>
                <c:pt idx="62">
                  <c:v>0.16765500000474276</c:v>
                </c:pt>
                <c:pt idx="63">
                  <c:v>0.17286800000147196</c:v>
                </c:pt>
                <c:pt idx="64">
                  <c:v>0.15196099999957369</c:v>
                </c:pt>
                <c:pt idx="65">
                  <c:v>0.16455800000039744</c:v>
                </c:pt>
                <c:pt idx="66">
                  <c:v>0.14993500000127824</c:v>
                </c:pt>
                <c:pt idx="67">
                  <c:v>0.16154200000164565</c:v>
                </c:pt>
                <c:pt idx="68">
                  <c:v>0.1394540000037523</c:v>
                </c:pt>
                <c:pt idx="69">
                  <c:v>0.14302400000451598</c:v>
                </c:pt>
                <c:pt idx="70">
                  <c:v>0.13665100000071106</c:v>
                </c:pt>
                <c:pt idx="71">
                  <c:v>0.12952699999732431</c:v>
                </c:pt>
                <c:pt idx="72">
                  <c:v>0.14175999999861233</c:v>
                </c:pt>
                <c:pt idx="73">
                  <c:v>0.14723300000332529</c:v>
                </c:pt>
                <c:pt idx="74">
                  <c:v>0.12451800000417279</c:v>
                </c:pt>
                <c:pt idx="75">
                  <c:v>0.14839399999618763</c:v>
                </c:pt>
                <c:pt idx="76">
                  <c:v>0.14283500000601634</c:v>
                </c:pt>
                <c:pt idx="77">
                  <c:v>0.1367580000005546</c:v>
                </c:pt>
                <c:pt idx="78">
                  <c:v>0.13835400000243681</c:v>
                </c:pt>
                <c:pt idx="79">
                  <c:v>0.13715200000297045</c:v>
                </c:pt>
                <c:pt idx="80">
                  <c:v>0.14544600000226637</c:v>
                </c:pt>
                <c:pt idx="81">
                  <c:v>0.13859799999772804</c:v>
                </c:pt>
                <c:pt idx="82">
                  <c:v>0.13043199999810895</c:v>
                </c:pt>
                <c:pt idx="83">
                  <c:v>0.13723000000027241</c:v>
                </c:pt>
                <c:pt idx="84">
                  <c:v>0.1325040000010631</c:v>
                </c:pt>
                <c:pt idx="85">
                  <c:v>0.13086800000019139</c:v>
                </c:pt>
                <c:pt idx="86">
                  <c:v>0.15960300000733696</c:v>
                </c:pt>
                <c:pt idx="87">
                  <c:v>0.1368640000000596</c:v>
                </c:pt>
                <c:pt idx="88">
                  <c:v>0.15014700000028824</c:v>
                </c:pt>
                <c:pt idx="89">
                  <c:v>0.12449099999503233</c:v>
                </c:pt>
                <c:pt idx="90">
                  <c:v>0.14639000000170199</c:v>
                </c:pt>
                <c:pt idx="91">
                  <c:v>0.12510199999815086</c:v>
                </c:pt>
                <c:pt idx="92">
                  <c:v>0.13090000000374857</c:v>
                </c:pt>
                <c:pt idx="93">
                  <c:v>0.15969800000311807</c:v>
                </c:pt>
                <c:pt idx="94">
                  <c:v>0.14853800000128103</c:v>
                </c:pt>
                <c:pt idx="95">
                  <c:v>0.17113400000380352</c:v>
                </c:pt>
                <c:pt idx="96">
                  <c:v>0.11498800000117626</c:v>
                </c:pt>
                <c:pt idx="97">
                  <c:v>0.11797800000204006</c:v>
                </c:pt>
                <c:pt idx="98">
                  <c:v>0.10962500000459841</c:v>
                </c:pt>
                <c:pt idx="99">
                  <c:v>0.10841400000208523</c:v>
                </c:pt>
                <c:pt idx="100">
                  <c:v>9.3107000000600237E-2</c:v>
                </c:pt>
                <c:pt idx="101">
                  <c:v>0.11770300000353018</c:v>
                </c:pt>
                <c:pt idx="102">
                  <c:v>0.13050099999964004</c:v>
                </c:pt>
                <c:pt idx="103">
                  <c:v>0.12729899999976624</c:v>
                </c:pt>
                <c:pt idx="104">
                  <c:v>0.11766799999895738</c:v>
                </c:pt>
                <c:pt idx="105">
                  <c:v>0.13848699999653036</c:v>
                </c:pt>
                <c:pt idx="106">
                  <c:v>9.7327000003133435E-2</c:v>
                </c:pt>
                <c:pt idx="107">
                  <c:v>0.10750199999893084</c:v>
                </c:pt>
                <c:pt idx="108">
                  <c:v>9.5544000003428664E-2</c:v>
                </c:pt>
                <c:pt idx="109">
                  <c:v>0.10876700000517303</c:v>
                </c:pt>
                <c:pt idx="110">
                  <c:v>0.12003200000617653</c:v>
                </c:pt>
                <c:pt idx="111">
                  <c:v>8.3357000003161374E-2</c:v>
                </c:pt>
                <c:pt idx="112">
                  <c:v>0.12782400000287453</c:v>
                </c:pt>
                <c:pt idx="113">
                  <c:v>0.11662200000137091</c:v>
                </c:pt>
                <c:pt idx="114">
                  <c:v>0.12185600000520935</c:v>
                </c:pt>
                <c:pt idx="115">
                  <c:v>0.1339020000086748</c:v>
                </c:pt>
                <c:pt idx="122">
                  <c:v>0.12899600000673672</c:v>
                </c:pt>
                <c:pt idx="123">
                  <c:v>9.6259999998437706E-2</c:v>
                </c:pt>
                <c:pt idx="124">
                  <c:v>8.7669000000460073E-2</c:v>
                </c:pt>
                <c:pt idx="125">
                  <c:v>0.12413699999888195</c:v>
                </c:pt>
                <c:pt idx="126">
                  <c:v>0.11344800000370014</c:v>
                </c:pt>
                <c:pt idx="127">
                  <c:v>8.8246000006620307E-2</c:v>
                </c:pt>
                <c:pt idx="128">
                  <c:v>0.1178420000069309</c:v>
                </c:pt>
                <c:pt idx="129">
                  <c:v>8.5686000005807728E-2</c:v>
                </c:pt>
                <c:pt idx="130">
                  <c:v>9.8899000004166737E-2</c:v>
                </c:pt>
                <c:pt idx="131">
                  <c:v>7.971400000678841E-2</c:v>
                </c:pt>
                <c:pt idx="132">
                  <c:v>0.10233500000322238</c:v>
                </c:pt>
                <c:pt idx="133">
                  <c:v>7.1404000002075918E-2</c:v>
                </c:pt>
                <c:pt idx="134">
                  <c:v>7.9173999998602085E-2</c:v>
                </c:pt>
                <c:pt idx="135">
                  <c:v>9.716399999888381E-2</c:v>
                </c:pt>
                <c:pt idx="136">
                  <c:v>7.2994000001926906E-2</c:v>
                </c:pt>
                <c:pt idx="137">
                  <c:v>7.5994000006176066E-2</c:v>
                </c:pt>
                <c:pt idx="138">
                  <c:v>7.2348000001511537E-2</c:v>
                </c:pt>
                <c:pt idx="139">
                  <c:v>0.10554000000411179</c:v>
                </c:pt>
                <c:pt idx="140">
                  <c:v>7.0381999998062383E-2</c:v>
                </c:pt>
                <c:pt idx="141">
                  <c:v>7.4019000006956048E-2</c:v>
                </c:pt>
                <c:pt idx="142">
                  <c:v>9.2019000003347173E-2</c:v>
                </c:pt>
                <c:pt idx="143">
                  <c:v>7.9009000008227304E-2</c:v>
                </c:pt>
                <c:pt idx="144">
                  <c:v>7.1460000006482005E-2</c:v>
                </c:pt>
                <c:pt idx="145">
                  <c:v>9.9356999999145046E-2</c:v>
                </c:pt>
                <c:pt idx="146">
                  <c:v>9.9052000005031005E-2</c:v>
                </c:pt>
                <c:pt idx="147">
                  <c:v>8.5850000003119931E-2</c:v>
                </c:pt>
                <c:pt idx="148">
                  <c:v>7.0550000004004687E-2</c:v>
                </c:pt>
                <c:pt idx="149">
                  <c:v>7.5970000005327165E-2</c:v>
                </c:pt>
                <c:pt idx="150">
                  <c:v>6.7218000003776979E-2</c:v>
                </c:pt>
                <c:pt idx="151">
                  <c:v>6.2552000003051944E-2</c:v>
                </c:pt>
                <c:pt idx="152">
                  <c:v>5.9421999998448882E-2</c:v>
                </c:pt>
                <c:pt idx="153">
                  <c:v>8.3019000005151611E-2</c:v>
                </c:pt>
                <c:pt idx="154">
                  <c:v>6.0053000001062173E-2</c:v>
                </c:pt>
                <c:pt idx="155">
                  <c:v>5.2841999997326639E-2</c:v>
                </c:pt>
                <c:pt idx="156">
                  <c:v>5.5639999998675194E-2</c:v>
                </c:pt>
                <c:pt idx="157">
                  <c:v>5.3230000004987232E-2</c:v>
                </c:pt>
                <c:pt idx="158">
                  <c:v>2.6122000002942514E-2</c:v>
                </c:pt>
                <c:pt idx="159">
                  <c:v>4.0920000006735791E-2</c:v>
                </c:pt>
                <c:pt idx="160">
                  <c:v>4.5931000000564381E-2</c:v>
                </c:pt>
                <c:pt idx="161">
                  <c:v>3.4651000001758803E-2</c:v>
                </c:pt>
                <c:pt idx="162">
                  <c:v>4.4744000006176066E-2</c:v>
                </c:pt>
                <c:pt idx="164">
                  <c:v>3.5231000001658686E-2</c:v>
                </c:pt>
                <c:pt idx="165">
                  <c:v>5.4641000002447981E-2</c:v>
                </c:pt>
                <c:pt idx="166">
                  <c:v>7.0609999966109172E-3</c:v>
                </c:pt>
                <c:pt idx="167">
                  <c:v>2.6678000001993496E-2</c:v>
                </c:pt>
                <c:pt idx="168">
                  <c:v>4.0264000002935063E-2</c:v>
                </c:pt>
                <c:pt idx="169">
                  <c:v>5.2718999999342486E-2</c:v>
                </c:pt>
                <c:pt idx="170">
                  <c:v>3.050700000312645E-2</c:v>
                </c:pt>
                <c:pt idx="171">
                  <c:v>2.2304999998596031E-2</c:v>
                </c:pt>
                <c:pt idx="172">
                  <c:v>4.2881000001216307E-2</c:v>
                </c:pt>
                <c:pt idx="173">
                  <c:v>1.1559000005945563E-2</c:v>
                </c:pt>
                <c:pt idx="174">
                  <c:v>3.5337000008439645E-2</c:v>
                </c:pt>
                <c:pt idx="175">
                  <c:v>3.3937000000150874E-2</c:v>
                </c:pt>
                <c:pt idx="176">
                  <c:v>4.1725000002770685E-2</c:v>
                </c:pt>
                <c:pt idx="177">
                  <c:v>4.6118999998725485E-2</c:v>
                </c:pt>
                <c:pt idx="178">
                  <c:v>2.8917000003275461E-2</c:v>
                </c:pt>
                <c:pt idx="179">
                  <c:v>4.1543999999703374E-2</c:v>
                </c:pt>
                <c:pt idx="180">
                  <c:v>2.178700000513345E-2</c:v>
                </c:pt>
                <c:pt idx="181">
                  <c:v>2.5585000003047753E-2</c:v>
                </c:pt>
                <c:pt idx="182">
                  <c:v>4.8979000006511342E-2</c:v>
                </c:pt>
                <c:pt idx="183">
                  <c:v>0</c:v>
                </c:pt>
                <c:pt idx="184">
                  <c:v>1.6819000004034024E-2</c:v>
                </c:pt>
                <c:pt idx="185">
                  <c:v>0</c:v>
                </c:pt>
                <c:pt idx="186">
                  <c:v>7.6110000009066425E-3</c:v>
                </c:pt>
                <c:pt idx="187">
                  <c:v>2.6207000002614222E-2</c:v>
                </c:pt>
                <c:pt idx="188">
                  <c:v>4.9398999995901249E-2</c:v>
                </c:pt>
                <c:pt idx="189">
                  <c:v>6.8197000000509433E-2</c:v>
                </c:pt>
                <c:pt idx="190">
                  <c:v>5.7792999999946915E-2</c:v>
                </c:pt>
                <c:pt idx="191">
                  <c:v>3.1430000002728775E-2</c:v>
                </c:pt>
                <c:pt idx="192">
                  <c:v>5.9047000002465211E-2</c:v>
                </c:pt>
                <c:pt idx="193">
                  <c:v>5.3643000006559305E-2</c:v>
                </c:pt>
                <c:pt idx="194">
                  <c:v>6.0099000002082903E-2</c:v>
                </c:pt>
                <c:pt idx="195">
                  <c:v>0</c:v>
                </c:pt>
                <c:pt idx="196">
                  <c:v>0</c:v>
                </c:pt>
                <c:pt idx="197">
                  <c:v>3.9113999999244697E-2</c:v>
                </c:pt>
                <c:pt idx="198">
                  <c:v>4.0114000003086403E-2</c:v>
                </c:pt>
                <c:pt idx="199">
                  <c:v>5.1306000001204666E-2</c:v>
                </c:pt>
                <c:pt idx="200">
                  <c:v>3.7104000002727844E-2</c:v>
                </c:pt>
                <c:pt idx="201">
                  <c:v>4.0498000002116896E-2</c:v>
                </c:pt>
                <c:pt idx="202">
                  <c:v>4.7135000000707805E-2</c:v>
                </c:pt>
                <c:pt idx="203">
                  <c:v>3.5518999997293577E-2</c:v>
                </c:pt>
                <c:pt idx="204">
                  <c:v>3.3114999998360872E-2</c:v>
                </c:pt>
                <c:pt idx="205">
                  <c:v>4.1338000002724584E-2</c:v>
                </c:pt>
                <c:pt idx="206">
                  <c:v>3.8369000001694076E-2</c:v>
                </c:pt>
                <c:pt idx="207">
                  <c:v>4.7763000002305489E-2</c:v>
                </c:pt>
                <c:pt idx="208">
                  <c:v>6.7949000003864057E-2</c:v>
                </c:pt>
                <c:pt idx="209">
                  <c:v>3.3777999997255392E-2</c:v>
                </c:pt>
                <c:pt idx="210">
                  <c:v>2.6608000000123866E-2</c:v>
                </c:pt>
                <c:pt idx="211">
                  <c:v>3.7058000001707114E-2</c:v>
                </c:pt>
                <c:pt idx="212">
                  <c:v>1.6856000002007931E-2</c:v>
                </c:pt>
                <c:pt idx="213">
                  <c:v>1.4778999997361097E-2</c:v>
                </c:pt>
                <c:pt idx="214">
                  <c:v>8.4160000042174943E-3</c:v>
                </c:pt>
                <c:pt idx="215">
                  <c:v>2.0406000003276858E-2</c:v>
                </c:pt>
                <c:pt idx="216">
                  <c:v>1.0830999999598134E-2</c:v>
                </c:pt>
                <c:pt idx="217">
                  <c:v>3.0939999996917322E-3</c:v>
                </c:pt>
                <c:pt idx="218">
                  <c:v>1.5286000001651701E-2</c:v>
                </c:pt>
                <c:pt idx="219">
                  <c:v>5.0170000031357631E-3</c:v>
                </c:pt>
                <c:pt idx="220">
                  <c:v>5.717000000004191E-3</c:v>
                </c:pt>
                <c:pt idx="221">
                  <c:v>2.8084999998100102E-2</c:v>
                </c:pt>
                <c:pt idx="222">
                  <c:v>9.2819999990751967E-3</c:v>
                </c:pt>
                <c:pt idx="223">
                  <c:v>1.5898999998171348E-2</c:v>
                </c:pt>
                <c:pt idx="224">
                  <c:v>-6.7599999601952732E-4</c:v>
                </c:pt>
                <c:pt idx="225">
                  <c:v>9.1220000031171367E-3</c:v>
                </c:pt>
                <c:pt idx="226">
                  <c:v>-1.8437999999150634E-2</c:v>
                </c:pt>
                <c:pt idx="227">
                  <c:v>-4.1699999565025792E-4</c:v>
                </c:pt>
                <c:pt idx="229">
                  <c:v>-1.5385999999125488E-2</c:v>
                </c:pt>
                <c:pt idx="230">
                  <c:v>1.9796000000496861E-2</c:v>
                </c:pt>
                <c:pt idx="231">
                  <c:v>-1.5546999995422084E-2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8-4F17-93DD-7195D39CBA3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16">
                  <c:v>0.11438000000634929</c:v>
                </c:pt>
                <c:pt idx="117">
                  <c:v>0.11297400000330526</c:v>
                </c:pt>
                <c:pt idx="118">
                  <c:v>0.11327400000300258</c:v>
                </c:pt>
                <c:pt idx="119">
                  <c:v>0.11236199999984819</c:v>
                </c:pt>
                <c:pt idx="120">
                  <c:v>0.11221900000236928</c:v>
                </c:pt>
                <c:pt idx="121">
                  <c:v>0.11360699999931967</c:v>
                </c:pt>
                <c:pt idx="235">
                  <c:v>-1.482199999736622E-2</c:v>
                </c:pt>
                <c:pt idx="247">
                  <c:v>6.3900000022840686E-3</c:v>
                </c:pt>
                <c:pt idx="258">
                  <c:v>2.1280000000842847E-3</c:v>
                </c:pt>
                <c:pt idx="263">
                  <c:v>-4.8180000012507662E-3</c:v>
                </c:pt>
                <c:pt idx="266">
                  <c:v>-8.5379999945871532E-3</c:v>
                </c:pt>
                <c:pt idx="274">
                  <c:v>-1.539500000217231E-2</c:v>
                </c:pt>
                <c:pt idx="367">
                  <c:v>-4.6642000001156703E-2</c:v>
                </c:pt>
                <c:pt idx="368">
                  <c:v>-4.6854000000166707E-2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8-4F17-93DD-7195D39CBA3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63">
                  <c:v>4.4401999999536201E-2</c:v>
                </c:pt>
                <c:pt idx="228">
                  <c:v>-1.9749999999476131E-2</c:v>
                </c:pt>
                <c:pt idx="232">
                  <c:v>-1.8950999990920536E-2</c:v>
                </c:pt>
                <c:pt idx="233">
                  <c:v>-1.8558999996457715E-2</c:v>
                </c:pt>
                <c:pt idx="234">
                  <c:v>-1.6121999993629288E-2</c:v>
                </c:pt>
                <c:pt idx="236">
                  <c:v>-2.0548000000417233E-2</c:v>
                </c:pt>
                <c:pt idx="237">
                  <c:v>-8.8069999983417802E-3</c:v>
                </c:pt>
                <c:pt idx="238">
                  <c:v>-9.2960000038146973E-3</c:v>
                </c:pt>
                <c:pt idx="239">
                  <c:v>-6.5999999787891284E-4</c:v>
                </c:pt>
                <c:pt idx="241">
                  <c:v>-3.228999994462356E-3</c:v>
                </c:pt>
                <c:pt idx="242">
                  <c:v>-2.2099999987403862E-3</c:v>
                </c:pt>
                <c:pt idx="243">
                  <c:v>-2.5400000013178214E-3</c:v>
                </c:pt>
                <c:pt idx="244">
                  <c:v>-1.6709999981685542E-3</c:v>
                </c:pt>
                <c:pt idx="245">
                  <c:v>-1.0830000028363429E-3</c:v>
                </c:pt>
                <c:pt idx="246">
                  <c:v>-6.5799999720184132E-4</c:v>
                </c:pt>
                <c:pt idx="248">
                  <c:v>3.6499999987427145E-4</c:v>
                </c:pt>
                <c:pt idx="249">
                  <c:v>3.2280000013997778E-3</c:v>
                </c:pt>
                <c:pt idx="251">
                  <c:v>-2.0779999977094121E-3</c:v>
                </c:pt>
                <c:pt idx="252">
                  <c:v>-1.1240000021643937E-3</c:v>
                </c:pt>
                <c:pt idx="253">
                  <c:v>1.1900000026798807E-3</c:v>
                </c:pt>
                <c:pt idx="254">
                  <c:v>1.7519999964861199E-3</c:v>
                </c:pt>
                <c:pt idx="255">
                  <c:v>1.3950000065960921E-3</c:v>
                </c:pt>
                <c:pt idx="256">
                  <c:v>1.4150000060908496E-3</c:v>
                </c:pt>
                <c:pt idx="257">
                  <c:v>2.0420000000740401E-3</c:v>
                </c:pt>
                <c:pt idx="259">
                  <c:v>1.286999999138061E-3</c:v>
                </c:pt>
                <c:pt idx="260">
                  <c:v>-1.3219999964348972E-3</c:v>
                </c:pt>
                <c:pt idx="261">
                  <c:v>-7.7199999941512942E-4</c:v>
                </c:pt>
                <c:pt idx="262">
                  <c:v>-5.8839999983320013E-3</c:v>
                </c:pt>
                <c:pt idx="264">
                  <c:v>-2.5450000030105002E-3</c:v>
                </c:pt>
                <c:pt idx="265">
                  <c:v>-5.6899999981396832E-3</c:v>
                </c:pt>
                <c:pt idx="267">
                  <c:v>-7.149999997636769E-3</c:v>
                </c:pt>
                <c:pt idx="268">
                  <c:v>-1.1970999992627185E-2</c:v>
                </c:pt>
                <c:pt idx="269">
                  <c:v>-1.1280999991868157E-2</c:v>
                </c:pt>
                <c:pt idx="270">
                  <c:v>-1.1280999991868157E-2</c:v>
                </c:pt>
                <c:pt idx="271">
                  <c:v>-1.1280999991868157E-2</c:v>
                </c:pt>
                <c:pt idx="272">
                  <c:v>-1.1062999990826938E-2</c:v>
                </c:pt>
                <c:pt idx="273">
                  <c:v>-1.7444999997678678E-2</c:v>
                </c:pt>
                <c:pt idx="275">
                  <c:v>-1.8491000002541114E-2</c:v>
                </c:pt>
                <c:pt idx="276">
                  <c:v>-2.1050999996077735E-2</c:v>
                </c:pt>
                <c:pt idx="277">
                  <c:v>-3.0016999997314997E-2</c:v>
                </c:pt>
                <c:pt idx="278">
                  <c:v>-2.6808999995409977E-2</c:v>
                </c:pt>
                <c:pt idx="279">
                  <c:v>-2.7001000002201181E-2</c:v>
                </c:pt>
                <c:pt idx="280">
                  <c:v>-2.7683000000251923E-2</c:v>
                </c:pt>
                <c:pt idx="281">
                  <c:v>-2.7204999998502899E-2</c:v>
                </c:pt>
                <c:pt idx="282">
                  <c:v>-2.4886999999580439E-2</c:v>
                </c:pt>
                <c:pt idx="283">
                  <c:v>-3.2545000001846347E-2</c:v>
                </c:pt>
                <c:pt idx="284">
                  <c:v>-3.0653000001620967E-2</c:v>
                </c:pt>
                <c:pt idx="285">
                  <c:v>-3.2366999999794643E-2</c:v>
                </c:pt>
                <c:pt idx="286">
                  <c:v>-2.8170999998110346E-2</c:v>
                </c:pt>
                <c:pt idx="287">
                  <c:v>-2.3874999998952262E-2</c:v>
                </c:pt>
                <c:pt idx="288">
                  <c:v>-2.9150000002118759E-2</c:v>
                </c:pt>
                <c:pt idx="289">
                  <c:v>-3.0032000002393033E-2</c:v>
                </c:pt>
                <c:pt idx="290">
                  <c:v>-3.0105999998340849E-2</c:v>
                </c:pt>
                <c:pt idx="291">
                  <c:v>-3.1077999999979511E-2</c:v>
                </c:pt>
                <c:pt idx="292">
                  <c:v>-3.0109999999694992E-2</c:v>
                </c:pt>
                <c:pt idx="293">
                  <c:v>-2.8972000000067055E-2</c:v>
                </c:pt>
                <c:pt idx="294">
                  <c:v>-3.0400000003282912E-2</c:v>
                </c:pt>
                <c:pt idx="295">
                  <c:v>-3.0382000004465226E-2</c:v>
                </c:pt>
                <c:pt idx="296">
                  <c:v>-2.7954000004683621E-2</c:v>
                </c:pt>
                <c:pt idx="297">
                  <c:v>-2.8596000003744848E-2</c:v>
                </c:pt>
                <c:pt idx="298">
                  <c:v>-2.5388000001839828E-2</c:v>
                </c:pt>
                <c:pt idx="299">
                  <c:v>-2.7170000001206063E-2</c:v>
                </c:pt>
                <c:pt idx="300">
                  <c:v>-2.8972000000067055E-2</c:v>
                </c:pt>
                <c:pt idx="301">
                  <c:v>-2.8393999993568286E-2</c:v>
                </c:pt>
                <c:pt idx="302">
                  <c:v>-2.8565999993588775E-2</c:v>
                </c:pt>
                <c:pt idx="303">
                  <c:v>-2.8727999997499865E-2</c:v>
                </c:pt>
                <c:pt idx="304">
                  <c:v>-2.9439999991154764E-2</c:v>
                </c:pt>
                <c:pt idx="305">
                  <c:v>-2.9151999995519873E-2</c:v>
                </c:pt>
                <c:pt idx="306">
                  <c:v>-2.8873999995994382E-2</c:v>
                </c:pt>
                <c:pt idx="307">
                  <c:v>-3.0045999992580619E-2</c:v>
                </c:pt>
                <c:pt idx="308">
                  <c:v>-3.0307999993965495E-2</c:v>
                </c:pt>
                <c:pt idx="309">
                  <c:v>-3.0899999997927807E-2</c:v>
                </c:pt>
                <c:pt idx="310">
                  <c:v>-2.9971999996632803E-2</c:v>
                </c:pt>
                <c:pt idx="311">
                  <c:v>-2.9831999992893543E-2</c:v>
                </c:pt>
                <c:pt idx="312">
                  <c:v>-2.8903999991598539E-2</c:v>
                </c:pt>
                <c:pt idx="313">
                  <c:v>-3.0275999997684266E-2</c:v>
                </c:pt>
                <c:pt idx="314">
                  <c:v>-3.0457999993814155E-2</c:v>
                </c:pt>
                <c:pt idx="315">
                  <c:v>-2.8829999995650724E-2</c:v>
                </c:pt>
                <c:pt idx="316">
                  <c:v>-3.059699999721488E-2</c:v>
                </c:pt>
                <c:pt idx="317">
                  <c:v>-3.1464999992749654E-2</c:v>
                </c:pt>
                <c:pt idx="318">
                  <c:v>-3.0766999996558297E-2</c:v>
                </c:pt>
                <c:pt idx="319">
                  <c:v>-2.9758999997284263E-2</c:v>
                </c:pt>
                <c:pt idx="320">
                  <c:v>-3.0380999996850733E-2</c:v>
                </c:pt>
                <c:pt idx="321">
                  <c:v>-3.0506999995850492E-2</c:v>
                </c:pt>
                <c:pt idx="322">
                  <c:v>-3.0728999998245854E-2</c:v>
                </c:pt>
                <c:pt idx="323">
                  <c:v>-3.056099999230355E-2</c:v>
                </c:pt>
                <c:pt idx="324">
                  <c:v>-2.9916999992565252E-2</c:v>
                </c:pt>
                <c:pt idx="325">
                  <c:v>-2.887899999768706E-2</c:v>
                </c:pt>
                <c:pt idx="326">
                  <c:v>-2.8220999993209261E-2</c:v>
                </c:pt>
                <c:pt idx="327">
                  <c:v>-2.8302999999141321E-2</c:v>
                </c:pt>
                <c:pt idx="328">
                  <c:v>-2.9954999998153653E-2</c:v>
                </c:pt>
                <c:pt idx="329">
                  <c:v>-3.0586999993829522E-2</c:v>
                </c:pt>
                <c:pt idx="330">
                  <c:v>-2.9878999994252808E-2</c:v>
                </c:pt>
                <c:pt idx="331">
                  <c:v>-3.010099999664817E-2</c:v>
                </c:pt>
                <c:pt idx="332">
                  <c:v>-3.2106999999086838E-2</c:v>
                </c:pt>
                <c:pt idx="333">
                  <c:v>-3.221299999859184E-2</c:v>
                </c:pt>
                <c:pt idx="334">
                  <c:v>-3.1374999998661224E-2</c:v>
                </c:pt>
                <c:pt idx="335">
                  <c:v>-3.3126999995147344E-2</c:v>
                </c:pt>
                <c:pt idx="336">
                  <c:v>-2.9588999997940846E-2</c:v>
                </c:pt>
                <c:pt idx="337">
                  <c:v>-3.0781999994360376E-2</c:v>
                </c:pt>
                <c:pt idx="338">
                  <c:v>-2.9173999995691702E-2</c:v>
                </c:pt>
                <c:pt idx="339">
                  <c:v>-3.1665999995311722E-2</c:v>
                </c:pt>
                <c:pt idx="340">
                  <c:v>-3.3897999994223937E-2</c:v>
                </c:pt>
                <c:pt idx="341">
                  <c:v>-3.2158000001800247E-2</c:v>
                </c:pt>
                <c:pt idx="342">
                  <c:v>-3.2050000001618173E-2</c:v>
                </c:pt>
                <c:pt idx="343">
                  <c:v>-3.1951999997545499E-2</c:v>
                </c:pt>
                <c:pt idx="344">
                  <c:v>-3.4286000001884531E-2</c:v>
                </c:pt>
                <c:pt idx="345">
                  <c:v>-3.3722000000125263E-2</c:v>
                </c:pt>
                <c:pt idx="346">
                  <c:v>-4.0237999994133133E-2</c:v>
                </c:pt>
                <c:pt idx="347">
                  <c:v>-4.0583999994851183E-2</c:v>
                </c:pt>
                <c:pt idx="348">
                  <c:v>-4.224899999826448E-2</c:v>
                </c:pt>
                <c:pt idx="349">
                  <c:v>-4.194899999856716E-2</c:v>
                </c:pt>
                <c:pt idx="350">
                  <c:v>-4.4911999997566454E-2</c:v>
                </c:pt>
                <c:pt idx="351">
                  <c:v>-4.6031999998376705E-2</c:v>
                </c:pt>
                <c:pt idx="352">
                  <c:v>-4.2160000004514586E-2</c:v>
                </c:pt>
                <c:pt idx="353">
                  <c:v>-4.4696999997540843E-2</c:v>
                </c:pt>
                <c:pt idx="354">
                  <c:v>-4.3205999994825106E-2</c:v>
                </c:pt>
                <c:pt idx="355">
                  <c:v>-5.1457000001391862E-2</c:v>
                </c:pt>
                <c:pt idx="356">
                  <c:v>-5.1655999996000901E-2</c:v>
                </c:pt>
                <c:pt idx="357">
                  <c:v>-5.2481999999145046E-2</c:v>
                </c:pt>
                <c:pt idx="358">
                  <c:v>-5.3588000002491754E-2</c:v>
                </c:pt>
                <c:pt idx="359">
                  <c:v>-5.6995999992068391E-2</c:v>
                </c:pt>
                <c:pt idx="360">
                  <c:v>-5.7228999998187646E-2</c:v>
                </c:pt>
                <c:pt idx="361">
                  <c:v>-5.6065999997372273E-2</c:v>
                </c:pt>
                <c:pt idx="362">
                  <c:v>-5.4650999998557381E-2</c:v>
                </c:pt>
                <c:pt idx="363">
                  <c:v>-5.5204999996931292E-2</c:v>
                </c:pt>
                <c:pt idx="364">
                  <c:v>-5.5164999990665819E-2</c:v>
                </c:pt>
                <c:pt idx="365">
                  <c:v>-5.3991999993741047E-2</c:v>
                </c:pt>
                <c:pt idx="366">
                  <c:v>-4.8296000000846107E-2</c:v>
                </c:pt>
                <c:pt idx="369">
                  <c:v>-4.7779000000446104E-2</c:v>
                </c:pt>
                <c:pt idx="370">
                  <c:v>-4.2628999995940831E-2</c:v>
                </c:pt>
                <c:pt idx="371">
                  <c:v>-4.0043000000878237E-2</c:v>
                </c:pt>
                <c:pt idx="372">
                  <c:v>-4.4672000003629364E-2</c:v>
                </c:pt>
                <c:pt idx="373">
                  <c:v>-4.0972000002511777E-2</c:v>
                </c:pt>
                <c:pt idx="374">
                  <c:v>-4.1679999994812533E-2</c:v>
                </c:pt>
                <c:pt idx="375">
                  <c:v>-3.8344999993569218E-2</c:v>
                </c:pt>
                <c:pt idx="376">
                  <c:v>-3.6996999995608348E-2</c:v>
                </c:pt>
                <c:pt idx="377">
                  <c:v>-3.6834999998973217E-2</c:v>
                </c:pt>
                <c:pt idx="378">
                  <c:v>-3.6071999995328952E-2</c:v>
                </c:pt>
                <c:pt idx="379">
                  <c:v>-3.517699999792967E-2</c:v>
                </c:pt>
                <c:pt idx="380">
                  <c:v>-3.6378999997396022E-2</c:v>
                </c:pt>
                <c:pt idx="381">
                  <c:v>-3.7580999996862374E-2</c:v>
                </c:pt>
                <c:pt idx="382">
                  <c:v>-3.6091000001761131E-2</c:v>
                </c:pt>
                <c:pt idx="383">
                  <c:v>-3.5880999996152241E-2</c:v>
                </c:pt>
                <c:pt idx="384">
                  <c:v>-3.6520000001473818E-2</c:v>
                </c:pt>
                <c:pt idx="385">
                  <c:v>-3.578699999343371E-2</c:v>
                </c:pt>
                <c:pt idx="386">
                  <c:v>-3.7112999998498708E-2</c:v>
                </c:pt>
                <c:pt idx="387">
                  <c:v>-3.6284000001614913E-2</c:v>
                </c:pt>
                <c:pt idx="388">
                  <c:v>-3.8196000001335051E-2</c:v>
                </c:pt>
                <c:pt idx="389">
                  <c:v>-3.8789999991422519E-2</c:v>
                </c:pt>
                <c:pt idx="390">
                  <c:v>-3.7542999998549931E-2</c:v>
                </c:pt>
                <c:pt idx="391">
                  <c:v>-3.8479999995615799E-2</c:v>
                </c:pt>
                <c:pt idx="392">
                  <c:v>-4.0114999996148981E-2</c:v>
                </c:pt>
                <c:pt idx="393">
                  <c:v>-4.0368000001762994E-2</c:v>
                </c:pt>
                <c:pt idx="394">
                  <c:v>-4.5567000001028646E-2</c:v>
                </c:pt>
                <c:pt idx="395">
                  <c:v>-4.5395999994070735E-2</c:v>
                </c:pt>
                <c:pt idx="396">
                  <c:v>-4.4597999993129633E-2</c:v>
                </c:pt>
                <c:pt idx="397">
                  <c:v>-4.5803999993950129E-2</c:v>
                </c:pt>
                <c:pt idx="398">
                  <c:v>-4.6409999995375983E-2</c:v>
                </c:pt>
                <c:pt idx="399">
                  <c:v>-5.3428999992320314E-2</c:v>
                </c:pt>
                <c:pt idx="400">
                  <c:v>-5.4846999999426771E-2</c:v>
                </c:pt>
                <c:pt idx="401">
                  <c:v>-5.5295999998634215E-2</c:v>
                </c:pt>
                <c:pt idx="402">
                  <c:v>-4.6331999998074025E-2</c:v>
                </c:pt>
                <c:pt idx="403">
                  <c:v>-4.6331999998074025E-2</c:v>
                </c:pt>
                <c:pt idx="404">
                  <c:v>-5.4338000001735054E-2</c:v>
                </c:pt>
                <c:pt idx="405">
                  <c:v>-6.5404000000853557E-2</c:v>
                </c:pt>
                <c:pt idx="406">
                  <c:v>-7.5644999997166451E-2</c:v>
                </c:pt>
                <c:pt idx="407">
                  <c:v>-7.6309999996738043E-2</c:v>
                </c:pt>
                <c:pt idx="408">
                  <c:v>-8.0099999999220017E-2</c:v>
                </c:pt>
                <c:pt idx="409">
                  <c:v>-7.8815000051690731E-2</c:v>
                </c:pt>
                <c:pt idx="410">
                  <c:v>-8.7142999953357503E-2</c:v>
                </c:pt>
                <c:pt idx="411">
                  <c:v>-9.1145999896980356E-2</c:v>
                </c:pt>
                <c:pt idx="412">
                  <c:v>-9.3497000001661945E-2</c:v>
                </c:pt>
                <c:pt idx="413">
                  <c:v>-9.3479000104707666E-2</c:v>
                </c:pt>
                <c:pt idx="414">
                  <c:v>-9.6074999994016252E-2</c:v>
                </c:pt>
                <c:pt idx="415">
                  <c:v>-9.3180999923788477E-2</c:v>
                </c:pt>
                <c:pt idx="416">
                  <c:v>-9.3620999992708676E-2</c:v>
                </c:pt>
                <c:pt idx="417">
                  <c:v>-9.3620999999984633E-2</c:v>
                </c:pt>
                <c:pt idx="418">
                  <c:v>-9.2830000001413282E-2</c:v>
                </c:pt>
                <c:pt idx="419">
                  <c:v>-8.9301999993040226E-2</c:v>
                </c:pt>
                <c:pt idx="420">
                  <c:v>-8.7653000002319459E-2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8-4F17-93DD-7195D39CBA32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6.9999999999999994E-5</c:v>
                  </c:pt>
                  <c:pt idx="257">
                    <c:v>0</c:v>
                  </c:pt>
                  <c:pt idx="258">
                    <c:v>5.0000000000000001E-4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1E-3</c:v>
                  </c:pt>
                  <c:pt idx="267">
                    <c:v>3.0999999999999999E-3</c:v>
                  </c:pt>
                  <c:pt idx="268">
                    <c:v>4.0000000000000001E-3</c:v>
                  </c:pt>
                  <c:pt idx="269">
                    <c:v>3.8E-3</c:v>
                  </c:pt>
                  <c:pt idx="270">
                    <c:v>4.0000000000000001E-3</c:v>
                  </c:pt>
                  <c:pt idx="271">
                    <c:v>4.1000000000000003E-3</c:v>
                  </c:pt>
                  <c:pt idx="272">
                    <c:v>5.0000000000000001E-4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9.8999999999999999E-4</c:v>
                  </c:pt>
                  <c:pt idx="278">
                    <c:v>2.2000000000000001E-4</c:v>
                  </c:pt>
                  <c:pt idx="279">
                    <c:v>2.4000000000000001E-4</c:v>
                  </c:pt>
                  <c:pt idx="280">
                    <c:v>3.1E-4</c:v>
                  </c:pt>
                  <c:pt idx="281">
                    <c:v>3.6000000000000002E-4</c:v>
                  </c:pt>
                  <c:pt idx="282">
                    <c:v>6.8999999999999997E-4</c:v>
                  </c:pt>
                  <c:pt idx="283">
                    <c:v>1.6299999999999999E-3</c:v>
                  </c:pt>
                  <c:pt idx="284">
                    <c:v>9.1E-4</c:v>
                  </c:pt>
                  <c:pt idx="285">
                    <c:v>3.3E-4</c:v>
                  </c:pt>
                  <c:pt idx="286">
                    <c:v>1.17E-3</c:v>
                  </c:pt>
                  <c:pt idx="287">
                    <c:v>7.2999999999999996E-4</c:v>
                  </c:pt>
                  <c:pt idx="288">
                    <c:v>3.8999999999999999E-4</c:v>
                  </c:pt>
                  <c:pt idx="289">
                    <c:v>1.1E-4</c:v>
                  </c:pt>
                  <c:pt idx="290">
                    <c:v>1.1999999999999999E-3</c:v>
                  </c:pt>
                  <c:pt idx="291">
                    <c:v>7.9000000000000001E-4</c:v>
                  </c:pt>
                  <c:pt idx="292">
                    <c:v>2.4000000000000001E-4</c:v>
                  </c:pt>
                  <c:pt idx="293">
                    <c:v>2.5000000000000001E-4</c:v>
                  </c:pt>
                  <c:pt idx="294">
                    <c:v>4.2999999999999999E-4</c:v>
                  </c:pt>
                  <c:pt idx="295">
                    <c:v>2.9E-4</c:v>
                  </c:pt>
                  <c:pt idx="296">
                    <c:v>4.6000000000000001E-4</c:v>
                  </c:pt>
                  <c:pt idx="297">
                    <c:v>4.2999999999999999E-4</c:v>
                  </c:pt>
                  <c:pt idx="298">
                    <c:v>1.75E-3</c:v>
                  </c:pt>
                  <c:pt idx="299">
                    <c:v>2.3000000000000001E-4</c:v>
                  </c:pt>
                  <c:pt idx="300">
                    <c:v>2.7E-4</c:v>
                  </c:pt>
                  <c:pt idx="301">
                    <c:v>2.7E-4</c:v>
                  </c:pt>
                  <c:pt idx="302">
                    <c:v>1.9000000000000001E-4</c:v>
                  </c:pt>
                  <c:pt idx="303">
                    <c:v>2.7E-4</c:v>
                  </c:pt>
                  <c:pt idx="304">
                    <c:v>3.1E-4</c:v>
                  </c:pt>
                  <c:pt idx="305">
                    <c:v>2.7999999999999998E-4</c:v>
                  </c:pt>
                  <c:pt idx="306">
                    <c:v>1.9000000000000001E-4</c:v>
                  </c:pt>
                  <c:pt idx="307">
                    <c:v>2.1000000000000001E-4</c:v>
                  </c:pt>
                  <c:pt idx="308">
                    <c:v>5.1999999999999995E-4</c:v>
                  </c:pt>
                  <c:pt idx="309">
                    <c:v>1.7000000000000001E-4</c:v>
                  </c:pt>
                  <c:pt idx="310">
                    <c:v>0</c:v>
                  </c:pt>
                  <c:pt idx="311">
                    <c:v>5.5000000000000003E-4</c:v>
                  </c:pt>
                  <c:pt idx="312">
                    <c:v>3.6000000000000002E-4</c:v>
                  </c:pt>
                  <c:pt idx="313">
                    <c:v>7.1000000000000002E-4</c:v>
                  </c:pt>
                  <c:pt idx="314">
                    <c:v>1.2899999999999999E-3</c:v>
                  </c:pt>
                  <c:pt idx="315">
                    <c:v>4.2000000000000002E-4</c:v>
                  </c:pt>
                  <c:pt idx="316">
                    <c:v>4.0000000000000002E-4</c:v>
                  </c:pt>
                  <c:pt idx="317">
                    <c:v>7.6000000000000004E-4</c:v>
                  </c:pt>
                  <c:pt idx="318">
                    <c:v>4.2999999999999999E-4</c:v>
                  </c:pt>
                  <c:pt idx="319">
                    <c:v>2.5999999999999998E-4</c:v>
                  </c:pt>
                  <c:pt idx="320">
                    <c:v>4.6999999999999999E-4</c:v>
                  </c:pt>
                  <c:pt idx="321">
                    <c:v>2.5000000000000001E-4</c:v>
                  </c:pt>
                  <c:pt idx="322">
                    <c:v>2.9E-4</c:v>
                  </c:pt>
                  <c:pt idx="323">
                    <c:v>1.7000000000000001E-4</c:v>
                  </c:pt>
                  <c:pt idx="324">
                    <c:v>2.3000000000000001E-4</c:v>
                  </c:pt>
                  <c:pt idx="325">
                    <c:v>4.4999999999999999E-4</c:v>
                  </c:pt>
                  <c:pt idx="326">
                    <c:v>2.3000000000000001E-4</c:v>
                  </c:pt>
                  <c:pt idx="327">
                    <c:v>6.9999999999999999E-4</c:v>
                  </c:pt>
                  <c:pt idx="328">
                    <c:v>6.0000000000000002E-5</c:v>
                  </c:pt>
                  <c:pt idx="329">
                    <c:v>4.4000000000000002E-4</c:v>
                  </c:pt>
                  <c:pt idx="330">
                    <c:v>1.6000000000000001E-4</c:v>
                  </c:pt>
                  <c:pt idx="331">
                    <c:v>5.5000000000000003E-4</c:v>
                  </c:pt>
                  <c:pt idx="332">
                    <c:v>7.3999999999999999E-4</c:v>
                  </c:pt>
                  <c:pt idx="333">
                    <c:v>1.8400000000000001E-3</c:v>
                  </c:pt>
                  <c:pt idx="334">
                    <c:v>9.7999999999999997E-4</c:v>
                  </c:pt>
                  <c:pt idx="335">
                    <c:v>1.2999999999999999E-3</c:v>
                  </c:pt>
                  <c:pt idx="336">
                    <c:v>1.6999999999999999E-3</c:v>
                  </c:pt>
                  <c:pt idx="337">
                    <c:v>5.9999999999999995E-4</c:v>
                  </c:pt>
                  <c:pt idx="338">
                    <c:v>1.15E-3</c:v>
                  </c:pt>
                  <c:pt idx="339">
                    <c:v>2.1099999999999999E-3</c:v>
                  </c:pt>
                  <c:pt idx="340">
                    <c:v>3.1E-4</c:v>
                  </c:pt>
                  <c:pt idx="341">
                    <c:v>1.1E-4</c:v>
                  </c:pt>
                  <c:pt idx="342">
                    <c:v>1.8000000000000001E-4</c:v>
                  </c:pt>
                  <c:pt idx="343">
                    <c:v>1.4999999999999999E-4</c:v>
                  </c:pt>
                  <c:pt idx="344">
                    <c:v>6.4999999999999997E-4</c:v>
                  </c:pt>
                  <c:pt idx="345">
                    <c:v>4.4000000000000002E-4</c:v>
                  </c:pt>
                  <c:pt idx="346">
                    <c:v>2.0000000000000001E-4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5.0000000000000001E-4</c:v>
                  </c:pt>
                  <c:pt idx="350">
                    <c:v>4.0000000000000002E-4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2.9999999999999997E-4</c:v>
                  </c:pt>
                  <c:pt idx="354">
                    <c:v>0</c:v>
                  </c:pt>
                  <c:pt idx="355">
                    <c:v>2.0000000000000001E-4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2.9999999999999997E-4</c:v>
                  </c:pt>
                  <c:pt idx="360">
                    <c:v>2.9999999999999997E-4</c:v>
                  </c:pt>
                  <c:pt idx="361">
                    <c:v>2.5999999999999999E-3</c:v>
                  </c:pt>
                  <c:pt idx="362">
                    <c:v>0</c:v>
                  </c:pt>
                  <c:pt idx="363">
                    <c:v>2.5999999999999998E-5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1E-4</c:v>
                  </c:pt>
                  <c:pt idx="367">
                    <c:v>1.1999999999999999E-3</c:v>
                  </c:pt>
                  <c:pt idx="368">
                    <c:v>1.2999999999999999E-3</c:v>
                  </c:pt>
                  <c:pt idx="369">
                    <c:v>2.0000000000000001E-4</c:v>
                  </c:pt>
                  <c:pt idx="370">
                    <c:v>2.9999999999999997E-4</c:v>
                  </c:pt>
                  <c:pt idx="371">
                    <c:v>2.9999999999999997E-4</c:v>
                  </c:pt>
                  <c:pt idx="372">
                    <c:v>4.0000000000000002E-4</c:v>
                  </c:pt>
                  <c:pt idx="373">
                    <c:v>2.9999999999999997E-4</c:v>
                  </c:pt>
                  <c:pt idx="374">
                    <c:v>2.0000000000000001E-4</c:v>
                  </c:pt>
                  <c:pt idx="375">
                    <c:v>2.2000000000000001E-3</c:v>
                  </c:pt>
                  <c:pt idx="376">
                    <c:v>2.0000000000000001E-4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2.0000000000000001E-4</c:v>
                  </c:pt>
                  <c:pt idx="384">
                    <c:v>0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8.0000000000000004E-4</c:v>
                  </c:pt>
                  <c:pt idx="388">
                    <c:v>0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0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2.0000000000000001E-4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1E-4</c:v>
                  </c:pt>
                  <c:pt idx="404">
                    <c:v>2.9999999999999997E-4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1.2199999999999999E-3</c:v>
                  </c:pt>
                  <c:pt idx="410">
                    <c:v>4.2999999999999999E-4</c:v>
                  </c:pt>
                  <c:pt idx="411">
                    <c:v>3.8999999999999999E-4</c:v>
                  </c:pt>
                  <c:pt idx="412">
                    <c:v>1E-4</c:v>
                  </c:pt>
                  <c:pt idx="413">
                    <c:v>2.9999999999999997E-4</c:v>
                  </c:pt>
                  <c:pt idx="414">
                    <c:v>2.0000000000000001E-4</c:v>
                  </c:pt>
                  <c:pt idx="415">
                    <c:v>4.0000000000000002E-4</c:v>
                  </c:pt>
                  <c:pt idx="416">
                    <c:v>5.0000000000000001E-4</c:v>
                  </c:pt>
                  <c:pt idx="417">
                    <c:v>5.0000000000000001E-4</c:v>
                  </c:pt>
                  <c:pt idx="418">
                    <c:v>2.9999999999999997E-4</c:v>
                  </c:pt>
                  <c:pt idx="419">
                    <c:v>2.9999999999999997E-4</c:v>
                  </c:pt>
                  <c:pt idx="4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C8-4F17-93DD-7195D39CBA32}"/>
            </c:ext>
          </c:extLst>
        </c:ser>
        <c:ser>
          <c:idx val="8"/>
          <c:order val="5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-35521</c:v>
                </c:pt>
                <c:pt idx="1">
                  <c:v>-34738.5</c:v>
                </c:pt>
                <c:pt idx="2">
                  <c:v>-28178</c:v>
                </c:pt>
                <c:pt idx="3">
                  <c:v>-28175</c:v>
                </c:pt>
                <c:pt idx="4">
                  <c:v>-28113</c:v>
                </c:pt>
                <c:pt idx="5">
                  <c:v>-28101</c:v>
                </c:pt>
                <c:pt idx="6">
                  <c:v>-28097</c:v>
                </c:pt>
                <c:pt idx="7">
                  <c:v>-28094</c:v>
                </c:pt>
                <c:pt idx="8">
                  <c:v>-28093</c:v>
                </c:pt>
                <c:pt idx="9">
                  <c:v>-28038</c:v>
                </c:pt>
                <c:pt idx="10">
                  <c:v>-27804</c:v>
                </c:pt>
                <c:pt idx="11">
                  <c:v>-26273</c:v>
                </c:pt>
                <c:pt idx="12">
                  <c:v>-26231.5</c:v>
                </c:pt>
                <c:pt idx="13">
                  <c:v>-24115</c:v>
                </c:pt>
                <c:pt idx="14">
                  <c:v>-24111</c:v>
                </c:pt>
                <c:pt idx="15">
                  <c:v>-24107</c:v>
                </c:pt>
                <c:pt idx="16">
                  <c:v>-24106</c:v>
                </c:pt>
                <c:pt idx="17">
                  <c:v>-24105</c:v>
                </c:pt>
                <c:pt idx="18">
                  <c:v>-24104</c:v>
                </c:pt>
                <c:pt idx="19">
                  <c:v>-24078.5</c:v>
                </c:pt>
                <c:pt idx="20">
                  <c:v>-24077.5</c:v>
                </c:pt>
                <c:pt idx="21">
                  <c:v>-24076.5</c:v>
                </c:pt>
                <c:pt idx="22">
                  <c:v>-24075.5</c:v>
                </c:pt>
                <c:pt idx="23">
                  <c:v>-24070.5</c:v>
                </c:pt>
                <c:pt idx="24">
                  <c:v>-24061.5</c:v>
                </c:pt>
                <c:pt idx="25">
                  <c:v>-24031.5</c:v>
                </c:pt>
                <c:pt idx="26">
                  <c:v>-23999</c:v>
                </c:pt>
                <c:pt idx="27">
                  <c:v>-23682.5</c:v>
                </c:pt>
                <c:pt idx="28">
                  <c:v>-23680.5</c:v>
                </c:pt>
                <c:pt idx="29">
                  <c:v>-23675.5</c:v>
                </c:pt>
                <c:pt idx="30">
                  <c:v>-23671.5</c:v>
                </c:pt>
                <c:pt idx="31">
                  <c:v>-23663.5</c:v>
                </c:pt>
                <c:pt idx="32">
                  <c:v>-23661.5</c:v>
                </c:pt>
                <c:pt idx="33">
                  <c:v>-23661.5</c:v>
                </c:pt>
                <c:pt idx="34">
                  <c:v>-23659.5</c:v>
                </c:pt>
                <c:pt idx="35">
                  <c:v>-23659.5</c:v>
                </c:pt>
                <c:pt idx="36">
                  <c:v>-23652.5</c:v>
                </c:pt>
                <c:pt idx="37">
                  <c:v>-23642</c:v>
                </c:pt>
                <c:pt idx="38">
                  <c:v>-23635</c:v>
                </c:pt>
                <c:pt idx="39">
                  <c:v>-23633</c:v>
                </c:pt>
                <c:pt idx="40">
                  <c:v>-23629</c:v>
                </c:pt>
                <c:pt idx="41">
                  <c:v>-23628</c:v>
                </c:pt>
                <c:pt idx="42">
                  <c:v>-23624</c:v>
                </c:pt>
                <c:pt idx="43">
                  <c:v>-23623</c:v>
                </c:pt>
                <c:pt idx="44">
                  <c:v>-23615</c:v>
                </c:pt>
                <c:pt idx="45">
                  <c:v>-23612</c:v>
                </c:pt>
                <c:pt idx="46">
                  <c:v>-23585.5</c:v>
                </c:pt>
                <c:pt idx="47">
                  <c:v>-23581.5</c:v>
                </c:pt>
                <c:pt idx="48">
                  <c:v>-23578.5</c:v>
                </c:pt>
                <c:pt idx="49">
                  <c:v>-23272</c:v>
                </c:pt>
                <c:pt idx="50">
                  <c:v>-23268</c:v>
                </c:pt>
                <c:pt idx="51">
                  <c:v>-23235.5</c:v>
                </c:pt>
                <c:pt idx="52">
                  <c:v>-23222.5</c:v>
                </c:pt>
                <c:pt idx="53">
                  <c:v>-23208.5</c:v>
                </c:pt>
                <c:pt idx="54">
                  <c:v>-23182</c:v>
                </c:pt>
                <c:pt idx="55">
                  <c:v>-22142.5</c:v>
                </c:pt>
                <c:pt idx="56">
                  <c:v>-22109</c:v>
                </c:pt>
                <c:pt idx="57">
                  <c:v>-21450</c:v>
                </c:pt>
                <c:pt idx="58">
                  <c:v>-21417.5</c:v>
                </c:pt>
                <c:pt idx="59">
                  <c:v>-21380</c:v>
                </c:pt>
                <c:pt idx="60">
                  <c:v>-21136.5</c:v>
                </c:pt>
                <c:pt idx="61">
                  <c:v>-21088</c:v>
                </c:pt>
                <c:pt idx="62">
                  <c:v>-20777.5</c:v>
                </c:pt>
                <c:pt idx="63">
                  <c:v>-20734</c:v>
                </c:pt>
                <c:pt idx="64">
                  <c:v>-20630.5</c:v>
                </c:pt>
                <c:pt idx="65">
                  <c:v>-20579</c:v>
                </c:pt>
                <c:pt idx="66">
                  <c:v>-20417.5</c:v>
                </c:pt>
                <c:pt idx="67">
                  <c:v>-20371</c:v>
                </c:pt>
                <c:pt idx="68">
                  <c:v>-20227</c:v>
                </c:pt>
                <c:pt idx="69">
                  <c:v>-20012</c:v>
                </c:pt>
                <c:pt idx="70">
                  <c:v>-19975.5</c:v>
                </c:pt>
                <c:pt idx="71">
                  <c:v>-19613.5</c:v>
                </c:pt>
                <c:pt idx="72">
                  <c:v>-19580</c:v>
                </c:pt>
                <c:pt idx="73">
                  <c:v>-19166.5</c:v>
                </c:pt>
                <c:pt idx="74">
                  <c:v>-19059</c:v>
                </c:pt>
                <c:pt idx="75">
                  <c:v>-18697</c:v>
                </c:pt>
                <c:pt idx="76">
                  <c:v>-18367.5</c:v>
                </c:pt>
                <c:pt idx="77">
                  <c:v>-18179</c:v>
                </c:pt>
                <c:pt idx="78">
                  <c:v>-18177</c:v>
                </c:pt>
                <c:pt idx="79">
                  <c:v>-18176</c:v>
                </c:pt>
                <c:pt idx="80">
                  <c:v>-18123</c:v>
                </c:pt>
                <c:pt idx="81">
                  <c:v>-18099</c:v>
                </c:pt>
                <c:pt idx="82">
                  <c:v>-17816</c:v>
                </c:pt>
                <c:pt idx="83">
                  <c:v>-17815</c:v>
                </c:pt>
                <c:pt idx="84">
                  <c:v>-17752</c:v>
                </c:pt>
                <c:pt idx="85">
                  <c:v>-17734</c:v>
                </c:pt>
                <c:pt idx="86">
                  <c:v>-17351.5</c:v>
                </c:pt>
                <c:pt idx="87">
                  <c:v>-16932</c:v>
                </c:pt>
                <c:pt idx="88">
                  <c:v>-16923.5</c:v>
                </c:pt>
                <c:pt idx="89">
                  <c:v>-16895.5</c:v>
                </c:pt>
                <c:pt idx="90">
                  <c:v>-16895</c:v>
                </c:pt>
                <c:pt idx="91">
                  <c:v>-16651</c:v>
                </c:pt>
                <c:pt idx="92">
                  <c:v>-16650</c:v>
                </c:pt>
                <c:pt idx="93">
                  <c:v>-16649</c:v>
                </c:pt>
                <c:pt idx="94">
                  <c:v>-16569</c:v>
                </c:pt>
                <c:pt idx="95">
                  <c:v>-16567</c:v>
                </c:pt>
                <c:pt idx="96">
                  <c:v>-16294</c:v>
                </c:pt>
                <c:pt idx="97">
                  <c:v>-16289</c:v>
                </c:pt>
                <c:pt idx="98">
                  <c:v>-16262.5</c:v>
                </c:pt>
                <c:pt idx="99">
                  <c:v>-16207</c:v>
                </c:pt>
                <c:pt idx="100">
                  <c:v>-15903.5</c:v>
                </c:pt>
                <c:pt idx="101">
                  <c:v>-15901.5</c:v>
                </c:pt>
                <c:pt idx="102">
                  <c:v>-15900.5</c:v>
                </c:pt>
                <c:pt idx="103">
                  <c:v>-15899.5</c:v>
                </c:pt>
                <c:pt idx="104">
                  <c:v>-15134</c:v>
                </c:pt>
                <c:pt idx="105">
                  <c:v>-15093.5</c:v>
                </c:pt>
                <c:pt idx="106">
                  <c:v>-15013.5</c:v>
                </c:pt>
                <c:pt idx="107">
                  <c:v>-14851</c:v>
                </c:pt>
                <c:pt idx="108">
                  <c:v>-14772</c:v>
                </c:pt>
                <c:pt idx="109">
                  <c:v>-14733.5</c:v>
                </c:pt>
                <c:pt idx="110">
                  <c:v>-14616</c:v>
                </c:pt>
                <c:pt idx="111">
                  <c:v>-14528.5</c:v>
                </c:pt>
                <c:pt idx="112">
                  <c:v>-14412</c:v>
                </c:pt>
                <c:pt idx="113">
                  <c:v>-14411</c:v>
                </c:pt>
                <c:pt idx="114">
                  <c:v>-14328</c:v>
                </c:pt>
                <c:pt idx="115">
                  <c:v>-14051</c:v>
                </c:pt>
                <c:pt idx="116">
                  <c:v>-13690</c:v>
                </c:pt>
                <c:pt idx="117">
                  <c:v>-13687</c:v>
                </c:pt>
                <c:pt idx="118">
                  <c:v>-13687</c:v>
                </c:pt>
                <c:pt idx="119">
                  <c:v>-13681</c:v>
                </c:pt>
                <c:pt idx="120">
                  <c:v>-13659.5</c:v>
                </c:pt>
                <c:pt idx="121">
                  <c:v>-13653.5</c:v>
                </c:pt>
                <c:pt idx="122">
                  <c:v>-13398</c:v>
                </c:pt>
                <c:pt idx="123">
                  <c:v>-13330</c:v>
                </c:pt>
                <c:pt idx="124">
                  <c:v>-13084.5</c:v>
                </c:pt>
                <c:pt idx="125">
                  <c:v>-12918.5</c:v>
                </c:pt>
                <c:pt idx="126">
                  <c:v>-12524</c:v>
                </c:pt>
                <c:pt idx="127">
                  <c:v>-12523</c:v>
                </c:pt>
                <c:pt idx="128">
                  <c:v>-12521</c:v>
                </c:pt>
                <c:pt idx="129">
                  <c:v>-12243</c:v>
                </c:pt>
                <c:pt idx="130">
                  <c:v>-12199.5</c:v>
                </c:pt>
                <c:pt idx="131">
                  <c:v>-11357</c:v>
                </c:pt>
                <c:pt idx="132">
                  <c:v>-11117.5</c:v>
                </c:pt>
                <c:pt idx="133">
                  <c:v>-10202</c:v>
                </c:pt>
                <c:pt idx="134">
                  <c:v>-9587</c:v>
                </c:pt>
                <c:pt idx="135">
                  <c:v>-9582</c:v>
                </c:pt>
                <c:pt idx="136">
                  <c:v>-9497</c:v>
                </c:pt>
                <c:pt idx="137">
                  <c:v>-9497</c:v>
                </c:pt>
                <c:pt idx="138">
                  <c:v>-9474</c:v>
                </c:pt>
                <c:pt idx="139">
                  <c:v>-9470</c:v>
                </c:pt>
                <c:pt idx="140">
                  <c:v>-9291</c:v>
                </c:pt>
                <c:pt idx="141">
                  <c:v>-9259.5</c:v>
                </c:pt>
                <c:pt idx="142">
                  <c:v>-9259.5</c:v>
                </c:pt>
                <c:pt idx="143">
                  <c:v>-9254.5</c:v>
                </c:pt>
                <c:pt idx="144">
                  <c:v>-8930</c:v>
                </c:pt>
                <c:pt idx="145">
                  <c:v>-8528.5</c:v>
                </c:pt>
                <c:pt idx="146">
                  <c:v>-8126</c:v>
                </c:pt>
                <c:pt idx="147">
                  <c:v>-8125</c:v>
                </c:pt>
                <c:pt idx="148">
                  <c:v>-7975</c:v>
                </c:pt>
                <c:pt idx="149">
                  <c:v>-7685</c:v>
                </c:pt>
                <c:pt idx="150">
                  <c:v>-7409</c:v>
                </c:pt>
                <c:pt idx="151">
                  <c:v>-7376</c:v>
                </c:pt>
                <c:pt idx="152">
                  <c:v>-7311</c:v>
                </c:pt>
                <c:pt idx="153">
                  <c:v>-7259.5</c:v>
                </c:pt>
                <c:pt idx="154">
                  <c:v>-7076.5</c:v>
                </c:pt>
                <c:pt idx="155">
                  <c:v>-7021</c:v>
                </c:pt>
                <c:pt idx="156">
                  <c:v>-7020</c:v>
                </c:pt>
                <c:pt idx="157">
                  <c:v>-6815</c:v>
                </c:pt>
                <c:pt idx="158">
                  <c:v>-6661</c:v>
                </c:pt>
                <c:pt idx="159">
                  <c:v>-6660</c:v>
                </c:pt>
                <c:pt idx="160">
                  <c:v>-6615.5</c:v>
                </c:pt>
                <c:pt idx="161">
                  <c:v>-6475.5</c:v>
                </c:pt>
                <c:pt idx="162">
                  <c:v>-5872</c:v>
                </c:pt>
                <c:pt idx="163">
                  <c:v>-5801</c:v>
                </c:pt>
                <c:pt idx="164">
                  <c:v>-5765.5</c:v>
                </c:pt>
                <c:pt idx="165">
                  <c:v>-5470.5</c:v>
                </c:pt>
                <c:pt idx="166">
                  <c:v>-5180.5</c:v>
                </c:pt>
                <c:pt idx="167">
                  <c:v>-5139</c:v>
                </c:pt>
                <c:pt idx="168">
                  <c:v>-5132</c:v>
                </c:pt>
                <c:pt idx="169">
                  <c:v>-5109.5</c:v>
                </c:pt>
                <c:pt idx="170">
                  <c:v>-5103.5</c:v>
                </c:pt>
                <c:pt idx="171">
                  <c:v>-5102.5</c:v>
                </c:pt>
                <c:pt idx="172">
                  <c:v>-5090.5</c:v>
                </c:pt>
                <c:pt idx="173">
                  <c:v>-5029.5</c:v>
                </c:pt>
                <c:pt idx="174">
                  <c:v>-5018.5</c:v>
                </c:pt>
                <c:pt idx="175">
                  <c:v>-4818.5</c:v>
                </c:pt>
                <c:pt idx="176">
                  <c:v>-4812.5</c:v>
                </c:pt>
                <c:pt idx="177">
                  <c:v>-4809.5</c:v>
                </c:pt>
                <c:pt idx="178">
                  <c:v>-4808.5</c:v>
                </c:pt>
                <c:pt idx="179">
                  <c:v>-4772</c:v>
                </c:pt>
                <c:pt idx="180">
                  <c:v>-4743.5</c:v>
                </c:pt>
                <c:pt idx="181">
                  <c:v>-4742.5</c:v>
                </c:pt>
                <c:pt idx="182">
                  <c:v>-4739.5</c:v>
                </c:pt>
                <c:pt idx="183">
                  <c:v>-4670.5</c:v>
                </c:pt>
                <c:pt idx="184">
                  <c:v>-4659.5</c:v>
                </c:pt>
                <c:pt idx="185">
                  <c:v>-4658.5</c:v>
                </c:pt>
                <c:pt idx="186">
                  <c:v>-4455.5</c:v>
                </c:pt>
                <c:pt idx="187">
                  <c:v>-4453.5</c:v>
                </c:pt>
                <c:pt idx="188">
                  <c:v>-4449.5</c:v>
                </c:pt>
                <c:pt idx="189">
                  <c:v>-4448.5</c:v>
                </c:pt>
                <c:pt idx="190">
                  <c:v>-4446.5</c:v>
                </c:pt>
                <c:pt idx="191">
                  <c:v>-4415</c:v>
                </c:pt>
                <c:pt idx="192">
                  <c:v>-4373.5</c:v>
                </c:pt>
                <c:pt idx="193">
                  <c:v>-4371.5</c:v>
                </c:pt>
                <c:pt idx="194">
                  <c:v>-4299.5</c:v>
                </c:pt>
                <c:pt idx="195">
                  <c:v>-4119</c:v>
                </c:pt>
                <c:pt idx="196">
                  <c:v>-4118</c:v>
                </c:pt>
                <c:pt idx="197">
                  <c:v>-4057</c:v>
                </c:pt>
                <c:pt idx="198">
                  <c:v>-4057</c:v>
                </c:pt>
                <c:pt idx="199">
                  <c:v>-4053</c:v>
                </c:pt>
                <c:pt idx="200">
                  <c:v>-4052</c:v>
                </c:pt>
                <c:pt idx="201">
                  <c:v>-4049</c:v>
                </c:pt>
                <c:pt idx="202">
                  <c:v>-4017.5</c:v>
                </c:pt>
                <c:pt idx="203">
                  <c:v>-4009.5</c:v>
                </c:pt>
                <c:pt idx="204">
                  <c:v>-4007.5</c:v>
                </c:pt>
                <c:pt idx="205">
                  <c:v>-3969</c:v>
                </c:pt>
                <c:pt idx="206">
                  <c:v>-3934.5</c:v>
                </c:pt>
                <c:pt idx="207">
                  <c:v>-3931.5</c:v>
                </c:pt>
                <c:pt idx="208">
                  <c:v>-3724.5</c:v>
                </c:pt>
                <c:pt idx="209">
                  <c:v>-3689</c:v>
                </c:pt>
                <c:pt idx="210">
                  <c:v>-3604</c:v>
                </c:pt>
                <c:pt idx="211">
                  <c:v>-3329</c:v>
                </c:pt>
                <c:pt idx="212">
                  <c:v>-3328</c:v>
                </c:pt>
                <c:pt idx="213">
                  <c:v>-2639.5</c:v>
                </c:pt>
                <c:pt idx="214">
                  <c:v>-2608</c:v>
                </c:pt>
                <c:pt idx="215">
                  <c:v>-2603</c:v>
                </c:pt>
                <c:pt idx="216">
                  <c:v>-2565.5</c:v>
                </c:pt>
                <c:pt idx="217">
                  <c:v>-2547</c:v>
                </c:pt>
                <c:pt idx="218">
                  <c:v>-2543</c:v>
                </c:pt>
                <c:pt idx="219">
                  <c:v>-2508.5</c:v>
                </c:pt>
                <c:pt idx="220">
                  <c:v>-2508.5</c:v>
                </c:pt>
                <c:pt idx="221">
                  <c:v>-2492.5</c:v>
                </c:pt>
                <c:pt idx="222">
                  <c:v>-2241</c:v>
                </c:pt>
                <c:pt idx="223">
                  <c:v>-2199.5</c:v>
                </c:pt>
                <c:pt idx="224">
                  <c:v>-2162</c:v>
                </c:pt>
                <c:pt idx="225">
                  <c:v>-2161</c:v>
                </c:pt>
                <c:pt idx="226">
                  <c:v>-1881</c:v>
                </c:pt>
                <c:pt idx="227">
                  <c:v>-1841.5</c:v>
                </c:pt>
                <c:pt idx="228">
                  <c:v>-1825</c:v>
                </c:pt>
                <c:pt idx="229">
                  <c:v>-1807</c:v>
                </c:pt>
                <c:pt idx="230">
                  <c:v>-1798</c:v>
                </c:pt>
                <c:pt idx="231">
                  <c:v>-1776.5</c:v>
                </c:pt>
                <c:pt idx="232">
                  <c:v>-1424.5</c:v>
                </c:pt>
                <c:pt idx="233">
                  <c:v>-1420.5</c:v>
                </c:pt>
                <c:pt idx="234">
                  <c:v>-1089</c:v>
                </c:pt>
                <c:pt idx="235">
                  <c:v>-1089</c:v>
                </c:pt>
                <c:pt idx="236">
                  <c:v>-1026</c:v>
                </c:pt>
                <c:pt idx="237">
                  <c:v>-696.5</c:v>
                </c:pt>
                <c:pt idx="238">
                  <c:v>-677</c:v>
                </c:pt>
                <c:pt idx="239">
                  <c:v>-370</c:v>
                </c:pt>
                <c:pt idx="240">
                  <c:v>-354</c:v>
                </c:pt>
                <c:pt idx="241">
                  <c:v>-335.5</c:v>
                </c:pt>
                <c:pt idx="242">
                  <c:v>-295</c:v>
                </c:pt>
                <c:pt idx="243">
                  <c:v>-280</c:v>
                </c:pt>
                <c:pt idx="244">
                  <c:v>-264.5</c:v>
                </c:pt>
                <c:pt idx="245">
                  <c:v>-258.5</c:v>
                </c:pt>
                <c:pt idx="246">
                  <c:v>-221</c:v>
                </c:pt>
                <c:pt idx="247">
                  <c:v>5</c:v>
                </c:pt>
                <c:pt idx="248">
                  <c:v>17.5</c:v>
                </c:pt>
                <c:pt idx="249">
                  <c:v>36</c:v>
                </c:pt>
                <c:pt idx="250">
                  <c:v>135</c:v>
                </c:pt>
                <c:pt idx="251">
                  <c:v>139</c:v>
                </c:pt>
                <c:pt idx="252">
                  <c:v>362</c:v>
                </c:pt>
                <c:pt idx="253">
                  <c:v>365</c:v>
                </c:pt>
                <c:pt idx="254">
                  <c:v>374</c:v>
                </c:pt>
                <c:pt idx="255">
                  <c:v>402.5</c:v>
                </c:pt>
                <c:pt idx="256">
                  <c:v>402.5</c:v>
                </c:pt>
                <c:pt idx="257">
                  <c:v>429</c:v>
                </c:pt>
                <c:pt idx="258">
                  <c:v>436</c:v>
                </c:pt>
                <c:pt idx="259">
                  <c:v>456.5</c:v>
                </c:pt>
                <c:pt idx="260">
                  <c:v>711</c:v>
                </c:pt>
                <c:pt idx="261">
                  <c:v>786</c:v>
                </c:pt>
                <c:pt idx="262">
                  <c:v>792</c:v>
                </c:pt>
                <c:pt idx="263">
                  <c:v>809</c:v>
                </c:pt>
                <c:pt idx="264">
                  <c:v>822.5</c:v>
                </c:pt>
                <c:pt idx="265">
                  <c:v>1145</c:v>
                </c:pt>
                <c:pt idx="266">
                  <c:v>1169</c:v>
                </c:pt>
                <c:pt idx="267">
                  <c:v>1170</c:v>
                </c:pt>
                <c:pt idx="268">
                  <c:v>1280.5</c:v>
                </c:pt>
                <c:pt idx="269">
                  <c:v>1280.5</c:v>
                </c:pt>
                <c:pt idx="270">
                  <c:v>1280.5</c:v>
                </c:pt>
                <c:pt idx="271">
                  <c:v>1280.5</c:v>
                </c:pt>
                <c:pt idx="272">
                  <c:v>1281.5</c:v>
                </c:pt>
                <c:pt idx="273">
                  <c:v>1472.5</c:v>
                </c:pt>
                <c:pt idx="274">
                  <c:v>1547.5</c:v>
                </c:pt>
                <c:pt idx="275">
                  <c:v>1560.5</c:v>
                </c:pt>
                <c:pt idx="276">
                  <c:v>1625.5</c:v>
                </c:pt>
                <c:pt idx="277">
                  <c:v>1828.5</c:v>
                </c:pt>
                <c:pt idx="278">
                  <c:v>1829.5</c:v>
                </c:pt>
                <c:pt idx="279">
                  <c:v>1830.5</c:v>
                </c:pt>
                <c:pt idx="280">
                  <c:v>1831.5</c:v>
                </c:pt>
                <c:pt idx="281">
                  <c:v>1832.5</c:v>
                </c:pt>
                <c:pt idx="282">
                  <c:v>1833.5</c:v>
                </c:pt>
                <c:pt idx="283">
                  <c:v>1837.5</c:v>
                </c:pt>
                <c:pt idx="284">
                  <c:v>1841.5</c:v>
                </c:pt>
                <c:pt idx="285">
                  <c:v>1843.5</c:v>
                </c:pt>
                <c:pt idx="286">
                  <c:v>1845.5</c:v>
                </c:pt>
                <c:pt idx="287">
                  <c:v>1847.5</c:v>
                </c:pt>
                <c:pt idx="288">
                  <c:v>1860</c:v>
                </c:pt>
                <c:pt idx="289">
                  <c:v>1861</c:v>
                </c:pt>
                <c:pt idx="290">
                  <c:v>1863</c:v>
                </c:pt>
                <c:pt idx="291">
                  <c:v>1864</c:v>
                </c:pt>
                <c:pt idx="292">
                  <c:v>1865</c:v>
                </c:pt>
                <c:pt idx="293">
                  <c:v>1866</c:v>
                </c:pt>
                <c:pt idx="294">
                  <c:v>1870</c:v>
                </c:pt>
                <c:pt idx="295">
                  <c:v>1871</c:v>
                </c:pt>
                <c:pt idx="296">
                  <c:v>1872</c:v>
                </c:pt>
                <c:pt idx="297">
                  <c:v>1873</c:v>
                </c:pt>
                <c:pt idx="298">
                  <c:v>1874</c:v>
                </c:pt>
                <c:pt idx="299">
                  <c:v>1875</c:v>
                </c:pt>
                <c:pt idx="300">
                  <c:v>1876</c:v>
                </c:pt>
                <c:pt idx="301">
                  <c:v>1877</c:v>
                </c:pt>
                <c:pt idx="302">
                  <c:v>1878</c:v>
                </c:pt>
                <c:pt idx="303">
                  <c:v>1879</c:v>
                </c:pt>
                <c:pt idx="304">
                  <c:v>1880</c:v>
                </c:pt>
                <c:pt idx="305">
                  <c:v>1881</c:v>
                </c:pt>
                <c:pt idx="306">
                  <c:v>1882</c:v>
                </c:pt>
                <c:pt idx="307">
                  <c:v>1883</c:v>
                </c:pt>
                <c:pt idx="308">
                  <c:v>1884</c:v>
                </c:pt>
                <c:pt idx="309">
                  <c:v>1885</c:v>
                </c:pt>
                <c:pt idx="310">
                  <c:v>1886</c:v>
                </c:pt>
                <c:pt idx="311">
                  <c:v>1886</c:v>
                </c:pt>
                <c:pt idx="312">
                  <c:v>1887</c:v>
                </c:pt>
                <c:pt idx="313">
                  <c:v>1888</c:v>
                </c:pt>
                <c:pt idx="314">
                  <c:v>1889</c:v>
                </c:pt>
                <c:pt idx="315">
                  <c:v>1890</c:v>
                </c:pt>
                <c:pt idx="316">
                  <c:v>1898.5</c:v>
                </c:pt>
                <c:pt idx="317">
                  <c:v>1907.5</c:v>
                </c:pt>
                <c:pt idx="318">
                  <c:v>1908.5</c:v>
                </c:pt>
                <c:pt idx="319">
                  <c:v>1909.5</c:v>
                </c:pt>
                <c:pt idx="320">
                  <c:v>1910.5</c:v>
                </c:pt>
                <c:pt idx="321">
                  <c:v>1913.5</c:v>
                </c:pt>
                <c:pt idx="322">
                  <c:v>1914.5</c:v>
                </c:pt>
                <c:pt idx="323">
                  <c:v>1915.5</c:v>
                </c:pt>
                <c:pt idx="324">
                  <c:v>1918.5</c:v>
                </c:pt>
                <c:pt idx="325">
                  <c:v>1919.5</c:v>
                </c:pt>
                <c:pt idx="326">
                  <c:v>1920.5</c:v>
                </c:pt>
                <c:pt idx="327">
                  <c:v>1921.5</c:v>
                </c:pt>
                <c:pt idx="328">
                  <c:v>1922.5</c:v>
                </c:pt>
                <c:pt idx="329">
                  <c:v>1923.5</c:v>
                </c:pt>
                <c:pt idx="330">
                  <c:v>1924.5</c:v>
                </c:pt>
                <c:pt idx="331">
                  <c:v>1925.5</c:v>
                </c:pt>
                <c:pt idx="332">
                  <c:v>1928.5</c:v>
                </c:pt>
                <c:pt idx="333">
                  <c:v>1931.5</c:v>
                </c:pt>
                <c:pt idx="334">
                  <c:v>1932.5</c:v>
                </c:pt>
                <c:pt idx="335">
                  <c:v>1933.5</c:v>
                </c:pt>
                <c:pt idx="336">
                  <c:v>1934.5</c:v>
                </c:pt>
                <c:pt idx="337">
                  <c:v>1941</c:v>
                </c:pt>
                <c:pt idx="338">
                  <c:v>1947</c:v>
                </c:pt>
                <c:pt idx="339">
                  <c:v>1948</c:v>
                </c:pt>
                <c:pt idx="340">
                  <c:v>1954</c:v>
                </c:pt>
                <c:pt idx="341">
                  <c:v>1964</c:v>
                </c:pt>
                <c:pt idx="342">
                  <c:v>1965</c:v>
                </c:pt>
                <c:pt idx="343">
                  <c:v>1966</c:v>
                </c:pt>
                <c:pt idx="344">
                  <c:v>1968</c:v>
                </c:pt>
                <c:pt idx="345">
                  <c:v>1971</c:v>
                </c:pt>
                <c:pt idx="346">
                  <c:v>2219</c:v>
                </c:pt>
                <c:pt idx="347">
                  <c:v>2242</c:v>
                </c:pt>
                <c:pt idx="348">
                  <c:v>2274.5</c:v>
                </c:pt>
                <c:pt idx="349">
                  <c:v>2274.5</c:v>
                </c:pt>
                <c:pt idx="350">
                  <c:v>2306</c:v>
                </c:pt>
                <c:pt idx="351">
                  <c:v>2316</c:v>
                </c:pt>
                <c:pt idx="352">
                  <c:v>2330</c:v>
                </c:pt>
                <c:pt idx="353">
                  <c:v>2348.5</c:v>
                </c:pt>
                <c:pt idx="354">
                  <c:v>2353</c:v>
                </c:pt>
                <c:pt idx="355">
                  <c:v>2628.5</c:v>
                </c:pt>
                <c:pt idx="356">
                  <c:v>2678</c:v>
                </c:pt>
                <c:pt idx="357">
                  <c:v>2691</c:v>
                </c:pt>
                <c:pt idx="358">
                  <c:v>2744</c:v>
                </c:pt>
                <c:pt idx="359">
                  <c:v>2948</c:v>
                </c:pt>
                <c:pt idx="360">
                  <c:v>3014.5</c:v>
                </c:pt>
                <c:pt idx="361">
                  <c:v>3033</c:v>
                </c:pt>
                <c:pt idx="362">
                  <c:v>3375.5</c:v>
                </c:pt>
                <c:pt idx="363">
                  <c:v>3377.5</c:v>
                </c:pt>
                <c:pt idx="364">
                  <c:v>3377.5</c:v>
                </c:pt>
                <c:pt idx="365">
                  <c:v>3396</c:v>
                </c:pt>
                <c:pt idx="366">
                  <c:v>3748</c:v>
                </c:pt>
                <c:pt idx="367">
                  <c:v>3771</c:v>
                </c:pt>
                <c:pt idx="368">
                  <c:v>3777</c:v>
                </c:pt>
                <c:pt idx="369">
                  <c:v>3789.5</c:v>
                </c:pt>
                <c:pt idx="370">
                  <c:v>4064.5</c:v>
                </c:pt>
                <c:pt idx="371">
                  <c:v>4091.5</c:v>
                </c:pt>
                <c:pt idx="372">
                  <c:v>4131</c:v>
                </c:pt>
                <c:pt idx="373">
                  <c:v>4131</c:v>
                </c:pt>
                <c:pt idx="374">
                  <c:v>4140</c:v>
                </c:pt>
                <c:pt idx="375">
                  <c:v>4172.5</c:v>
                </c:pt>
                <c:pt idx="376">
                  <c:v>4498.5</c:v>
                </c:pt>
                <c:pt idx="377">
                  <c:v>4517.5</c:v>
                </c:pt>
                <c:pt idx="378">
                  <c:v>4786</c:v>
                </c:pt>
                <c:pt idx="379">
                  <c:v>4788.5</c:v>
                </c:pt>
                <c:pt idx="380">
                  <c:v>4814.5</c:v>
                </c:pt>
                <c:pt idx="381">
                  <c:v>4825.5</c:v>
                </c:pt>
                <c:pt idx="382">
                  <c:v>4825.5</c:v>
                </c:pt>
                <c:pt idx="383">
                  <c:v>4825.5</c:v>
                </c:pt>
                <c:pt idx="384">
                  <c:v>4860</c:v>
                </c:pt>
                <c:pt idx="385">
                  <c:v>4893.5</c:v>
                </c:pt>
                <c:pt idx="386">
                  <c:v>4956.5</c:v>
                </c:pt>
                <c:pt idx="387">
                  <c:v>5142</c:v>
                </c:pt>
                <c:pt idx="388">
                  <c:v>5148</c:v>
                </c:pt>
                <c:pt idx="389">
                  <c:v>5195</c:v>
                </c:pt>
                <c:pt idx="390">
                  <c:v>5221.5</c:v>
                </c:pt>
                <c:pt idx="391">
                  <c:v>5240</c:v>
                </c:pt>
                <c:pt idx="392">
                  <c:v>5257.5</c:v>
                </c:pt>
                <c:pt idx="393">
                  <c:v>5284</c:v>
                </c:pt>
                <c:pt idx="394">
                  <c:v>5583.5</c:v>
                </c:pt>
                <c:pt idx="395">
                  <c:v>5648</c:v>
                </c:pt>
                <c:pt idx="396">
                  <c:v>5649</c:v>
                </c:pt>
                <c:pt idx="397">
                  <c:v>5652</c:v>
                </c:pt>
                <c:pt idx="398">
                  <c:v>5655</c:v>
                </c:pt>
                <c:pt idx="399">
                  <c:v>5964.5</c:v>
                </c:pt>
                <c:pt idx="400">
                  <c:v>5973.5</c:v>
                </c:pt>
                <c:pt idx="401">
                  <c:v>5998</c:v>
                </c:pt>
                <c:pt idx="402">
                  <c:v>5661</c:v>
                </c:pt>
                <c:pt idx="403">
                  <c:v>5661</c:v>
                </c:pt>
                <c:pt idx="404">
                  <c:v>5919</c:v>
                </c:pt>
                <c:pt idx="405">
                  <c:v>6352</c:v>
                </c:pt>
                <c:pt idx="406">
                  <c:v>6672.5</c:v>
                </c:pt>
                <c:pt idx="407">
                  <c:v>6705</c:v>
                </c:pt>
                <c:pt idx="408">
                  <c:v>6800</c:v>
                </c:pt>
                <c:pt idx="409">
                  <c:v>6852.5</c:v>
                </c:pt>
                <c:pt idx="410">
                  <c:v>7061.5</c:v>
                </c:pt>
                <c:pt idx="411">
                  <c:v>7183</c:v>
                </c:pt>
                <c:pt idx="412">
                  <c:v>7398.5</c:v>
                </c:pt>
                <c:pt idx="413">
                  <c:v>7419.5</c:v>
                </c:pt>
                <c:pt idx="414">
                  <c:v>7487.5</c:v>
                </c:pt>
                <c:pt idx="415">
                  <c:v>7495.5</c:v>
                </c:pt>
                <c:pt idx="416">
                  <c:v>7775.5</c:v>
                </c:pt>
                <c:pt idx="417">
                  <c:v>7775.5</c:v>
                </c:pt>
                <c:pt idx="418">
                  <c:v>7815</c:v>
                </c:pt>
                <c:pt idx="419">
                  <c:v>7901</c:v>
                </c:pt>
                <c:pt idx="420">
                  <c:v>8146.5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183">
                  <c:v>-1.5958999996655621E-2</c:v>
                </c:pt>
                <c:pt idx="185">
                  <c:v>-1.1382999997294974E-2</c:v>
                </c:pt>
                <c:pt idx="195">
                  <c:v>9.9638000006962102E-2</c:v>
                </c:pt>
                <c:pt idx="196">
                  <c:v>9.543600000324659E-2</c:v>
                </c:pt>
                <c:pt idx="240">
                  <c:v>3.6308000002463814E-2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C8-4F17-93DD-7195D39CBA32}"/>
            </c:ext>
          </c:extLst>
        </c:ser>
        <c:ser>
          <c:idx val="9"/>
          <c:order val="6"/>
          <c:tx>
            <c:strRef>
              <c:f>'Active 1'!$Y$1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1'!$AW$2:$AW$181</c:f>
              <c:numCache>
                <c:formatCode>General</c:formatCode>
                <c:ptCount val="180"/>
                <c:pt idx="0">
                  <c:v>-25000</c:v>
                </c:pt>
                <c:pt idx="1">
                  <c:v>-24750</c:v>
                </c:pt>
                <c:pt idx="2">
                  <c:v>-24500</c:v>
                </c:pt>
                <c:pt idx="3">
                  <c:v>-24250</c:v>
                </c:pt>
                <c:pt idx="4">
                  <c:v>-24000</c:v>
                </c:pt>
                <c:pt idx="5">
                  <c:v>-23750</c:v>
                </c:pt>
                <c:pt idx="6">
                  <c:v>-23500</c:v>
                </c:pt>
                <c:pt idx="7">
                  <c:v>-23250</c:v>
                </c:pt>
                <c:pt idx="8">
                  <c:v>-23000</c:v>
                </c:pt>
                <c:pt idx="9">
                  <c:v>-22750</c:v>
                </c:pt>
                <c:pt idx="10">
                  <c:v>-22500</c:v>
                </c:pt>
                <c:pt idx="11">
                  <c:v>-22250</c:v>
                </c:pt>
                <c:pt idx="12">
                  <c:v>-22000</c:v>
                </c:pt>
                <c:pt idx="13">
                  <c:v>-21750</c:v>
                </c:pt>
                <c:pt idx="14">
                  <c:v>-21500</c:v>
                </c:pt>
                <c:pt idx="15">
                  <c:v>-21250</c:v>
                </c:pt>
                <c:pt idx="16">
                  <c:v>-21000</c:v>
                </c:pt>
                <c:pt idx="17">
                  <c:v>-20750</c:v>
                </c:pt>
                <c:pt idx="18">
                  <c:v>-20500</c:v>
                </c:pt>
                <c:pt idx="19">
                  <c:v>-20250</c:v>
                </c:pt>
                <c:pt idx="20">
                  <c:v>-20000</c:v>
                </c:pt>
                <c:pt idx="21">
                  <c:v>-19750</c:v>
                </c:pt>
                <c:pt idx="22">
                  <c:v>-19500</c:v>
                </c:pt>
                <c:pt idx="23">
                  <c:v>-19250</c:v>
                </c:pt>
                <c:pt idx="24">
                  <c:v>-19000</c:v>
                </c:pt>
                <c:pt idx="25">
                  <c:v>-18750</c:v>
                </c:pt>
                <c:pt idx="26">
                  <c:v>-18500</c:v>
                </c:pt>
                <c:pt idx="27">
                  <c:v>-18250</c:v>
                </c:pt>
                <c:pt idx="28">
                  <c:v>-18000</c:v>
                </c:pt>
                <c:pt idx="29">
                  <c:v>-17750</c:v>
                </c:pt>
                <c:pt idx="30">
                  <c:v>-17500</c:v>
                </c:pt>
                <c:pt idx="31">
                  <c:v>-17250</c:v>
                </c:pt>
                <c:pt idx="32">
                  <c:v>-17000</c:v>
                </c:pt>
                <c:pt idx="33">
                  <c:v>-16750</c:v>
                </c:pt>
                <c:pt idx="34">
                  <c:v>-16500</c:v>
                </c:pt>
                <c:pt idx="35">
                  <c:v>-16250</c:v>
                </c:pt>
                <c:pt idx="36">
                  <c:v>-16000</c:v>
                </c:pt>
                <c:pt idx="37">
                  <c:v>-15750</c:v>
                </c:pt>
                <c:pt idx="38">
                  <c:v>-15500</c:v>
                </c:pt>
                <c:pt idx="39">
                  <c:v>-15250</c:v>
                </c:pt>
                <c:pt idx="40">
                  <c:v>-15000</c:v>
                </c:pt>
                <c:pt idx="41">
                  <c:v>-14750</c:v>
                </c:pt>
                <c:pt idx="42">
                  <c:v>-14500</c:v>
                </c:pt>
                <c:pt idx="43">
                  <c:v>-14250</c:v>
                </c:pt>
                <c:pt idx="44">
                  <c:v>-14000</c:v>
                </c:pt>
                <c:pt idx="45">
                  <c:v>-13750</c:v>
                </c:pt>
                <c:pt idx="46">
                  <c:v>-13500</c:v>
                </c:pt>
                <c:pt idx="47">
                  <c:v>-13250</c:v>
                </c:pt>
                <c:pt idx="48">
                  <c:v>-13000</c:v>
                </c:pt>
                <c:pt idx="49">
                  <c:v>-12750</c:v>
                </c:pt>
                <c:pt idx="50">
                  <c:v>-12500</c:v>
                </c:pt>
                <c:pt idx="51">
                  <c:v>-12250</c:v>
                </c:pt>
                <c:pt idx="52">
                  <c:v>-12000</c:v>
                </c:pt>
                <c:pt idx="53">
                  <c:v>-11750</c:v>
                </c:pt>
                <c:pt idx="54">
                  <c:v>-11500</c:v>
                </c:pt>
                <c:pt idx="55">
                  <c:v>-11250</c:v>
                </c:pt>
                <c:pt idx="56">
                  <c:v>-11000</c:v>
                </c:pt>
                <c:pt idx="57">
                  <c:v>-10750</c:v>
                </c:pt>
                <c:pt idx="58">
                  <c:v>-10500</c:v>
                </c:pt>
                <c:pt idx="59">
                  <c:v>-10250</c:v>
                </c:pt>
                <c:pt idx="60">
                  <c:v>-10000</c:v>
                </c:pt>
                <c:pt idx="61">
                  <c:v>-9750</c:v>
                </c:pt>
                <c:pt idx="62">
                  <c:v>-9500</c:v>
                </c:pt>
                <c:pt idx="63">
                  <c:v>-9250</c:v>
                </c:pt>
                <c:pt idx="64">
                  <c:v>-9000</c:v>
                </c:pt>
                <c:pt idx="65">
                  <c:v>-8750</c:v>
                </c:pt>
                <c:pt idx="66">
                  <c:v>-8500</c:v>
                </c:pt>
                <c:pt idx="67">
                  <c:v>-8250</c:v>
                </c:pt>
                <c:pt idx="68">
                  <c:v>-8000</c:v>
                </c:pt>
                <c:pt idx="69">
                  <c:v>-7750</c:v>
                </c:pt>
                <c:pt idx="70">
                  <c:v>-7500</c:v>
                </c:pt>
                <c:pt idx="71">
                  <c:v>-7250</c:v>
                </c:pt>
                <c:pt idx="72">
                  <c:v>-7000</c:v>
                </c:pt>
                <c:pt idx="73">
                  <c:v>-6750</c:v>
                </c:pt>
                <c:pt idx="74">
                  <c:v>-6500</c:v>
                </c:pt>
                <c:pt idx="75">
                  <c:v>-6250</c:v>
                </c:pt>
                <c:pt idx="76">
                  <c:v>-6000</c:v>
                </c:pt>
                <c:pt idx="77">
                  <c:v>-5750</c:v>
                </c:pt>
                <c:pt idx="78">
                  <c:v>-5500</c:v>
                </c:pt>
                <c:pt idx="79">
                  <c:v>-5250</c:v>
                </c:pt>
                <c:pt idx="80">
                  <c:v>-5000</c:v>
                </c:pt>
                <c:pt idx="81">
                  <c:v>-4750</c:v>
                </c:pt>
                <c:pt idx="82">
                  <c:v>-4500</c:v>
                </c:pt>
                <c:pt idx="83">
                  <c:v>-4250</c:v>
                </c:pt>
                <c:pt idx="84">
                  <c:v>-4000</c:v>
                </c:pt>
                <c:pt idx="85">
                  <c:v>-3750</c:v>
                </c:pt>
                <c:pt idx="86">
                  <c:v>-3500</c:v>
                </c:pt>
                <c:pt idx="87">
                  <c:v>-3250</c:v>
                </c:pt>
                <c:pt idx="88">
                  <c:v>-3000</c:v>
                </c:pt>
                <c:pt idx="89">
                  <c:v>-2750</c:v>
                </c:pt>
                <c:pt idx="90">
                  <c:v>-2500</c:v>
                </c:pt>
                <c:pt idx="91">
                  <c:v>-2250</c:v>
                </c:pt>
                <c:pt idx="92">
                  <c:v>-2000</c:v>
                </c:pt>
                <c:pt idx="93">
                  <c:v>-1750</c:v>
                </c:pt>
                <c:pt idx="94">
                  <c:v>-1500</c:v>
                </c:pt>
                <c:pt idx="95">
                  <c:v>-1250</c:v>
                </c:pt>
                <c:pt idx="96">
                  <c:v>-1000</c:v>
                </c:pt>
                <c:pt idx="97">
                  <c:v>-750</c:v>
                </c:pt>
                <c:pt idx="98">
                  <c:v>-500</c:v>
                </c:pt>
                <c:pt idx="99">
                  <c:v>-250</c:v>
                </c:pt>
                <c:pt idx="100">
                  <c:v>0</c:v>
                </c:pt>
                <c:pt idx="101">
                  <c:v>250</c:v>
                </c:pt>
                <c:pt idx="102">
                  <c:v>500</c:v>
                </c:pt>
                <c:pt idx="103">
                  <c:v>750</c:v>
                </c:pt>
                <c:pt idx="104">
                  <c:v>1000</c:v>
                </c:pt>
                <c:pt idx="105">
                  <c:v>1250</c:v>
                </c:pt>
                <c:pt idx="106">
                  <c:v>1500</c:v>
                </c:pt>
                <c:pt idx="107">
                  <c:v>1750</c:v>
                </c:pt>
                <c:pt idx="108">
                  <c:v>2000</c:v>
                </c:pt>
                <c:pt idx="109">
                  <c:v>2250</c:v>
                </c:pt>
                <c:pt idx="110">
                  <c:v>2500</c:v>
                </c:pt>
                <c:pt idx="111">
                  <c:v>2750</c:v>
                </c:pt>
                <c:pt idx="112">
                  <c:v>3000</c:v>
                </c:pt>
                <c:pt idx="113">
                  <c:v>3250</c:v>
                </c:pt>
                <c:pt idx="114">
                  <c:v>3500</c:v>
                </c:pt>
                <c:pt idx="115">
                  <c:v>3750</c:v>
                </c:pt>
                <c:pt idx="116">
                  <c:v>4000</c:v>
                </c:pt>
                <c:pt idx="117">
                  <c:v>4250</c:v>
                </c:pt>
                <c:pt idx="118">
                  <c:v>4500</c:v>
                </c:pt>
                <c:pt idx="119">
                  <c:v>4750</c:v>
                </c:pt>
                <c:pt idx="120">
                  <c:v>5000</c:v>
                </c:pt>
                <c:pt idx="121">
                  <c:v>5250</c:v>
                </c:pt>
                <c:pt idx="122">
                  <c:v>5500</c:v>
                </c:pt>
                <c:pt idx="123">
                  <c:v>5750</c:v>
                </c:pt>
                <c:pt idx="124">
                  <c:v>6000</c:v>
                </c:pt>
                <c:pt idx="125">
                  <c:v>6250</c:v>
                </c:pt>
                <c:pt idx="126">
                  <c:v>6500</c:v>
                </c:pt>
                <c:pt idx="127">
                  <c:v>6750</c:v>
                </c:pt>
                <c:pt idx="128">
                  <c:v>7000</c:v>
                </c:pt>
                <c:pt idx="129">
                  <c:v>7250</c:v>
                </c:pt>
                <c:pt idx="130">
                  <c:v>7500</c:v>
                </c:pt>
                <c:pt idx="131">
                  <c:v>7750</c:v>
                </c:pt>
                <c:pt idx="132">
                  <c:v>8000</c:v>
                </c:pt>
                <c:pt idx="133">
                  <c:v>8250</c:v>
                </c:pt>
                <c:pt idx="134">
                  <c:v>8500</c:v>
                </c:pt>
                <c:pt idx="135">
                  <c:v>8750</c:v>
                </c:pt>
                <c:pt idx="136">
                  <c:v>9000</c:v>
                </c:pt>
                <c:pt idx="137">
                  <c:v>9250</c:v>
                </c:pt>
                <c:pt idx="138">
                  <c:v>9500</c:v>
                </c:pt>
                <c:pt idx="139">
                  <c:v>9750</c:v>
                </c:pt>
                <c:pt idx="140">
                  <c:v>10000</c:v>
                </c:pt>
                <c:pt idx="141">
                  <c:v>10250</c:v>
                </c:pt>
                <c:pt idx="142">
                  <c:v>10500</c:v>
                </c:pt>
                <c:pt idx="143">
                  <c:v>10750</c:v>
                </c:pt>
                <c:pt idx="144">
                  <c:v>11000</c:v>
                </c:pt>
                <c:pt idx="145">
                  <c:v>11250</c:v>
                </c:pt>
                <c:pt idx="146">
                  <c:v>11500</c:v>
                </c:pt>
                <c:pt idx="147">
                  <c:v>11750</c:v>
                </c:pt>
                <c:pt idx="148">
                  <c:v>12000</c:v>
                </c:pt>
                <c:pt idx="149">
                  <c:v>12250</c:v>
                </c:pt>
                <c:pt idx="150">
                  <c:v>12500</c:v>
                </c:pt>
                <c:pt idx="151">
                  <c:v>12750</c:v>
                </c:pt>
                <c:pt idx="152">
                  <c:v>13000</c:v>
                </c:pt>
                <c:pt idx="153">
                  <c:v>13250</c:v>
                </c:pt>
                <c:pt idx="154">
                  <c:v>13500</c:v>
                </c:pt>
                <c:pt idx="155">
                  <c:v>13750</c:v>
                </c:pt>
                <c:pt idx="156">
                  <c:v>14000</c:v>
                </c:pt>
                <c:pt idx="157">
                  <c:v>14250</c:v>
                </c:pt>
                <c:pt idx="158">
                  <c:v>14500</c:v>
                </c:pt>
                <c:pt idx="159">
                  <c:v>14750</c:v>
                </c:pt>
                <c:pt idx="160">
                  <c:v>15000</c:v>
                </c:pt>
                <c:pt idx="161">
                  <c:v>15250</c:v>
                </c:pt>
                <c:pt idx="162">
                  <c:v>15500</c:v>
                </c:pt>
                <c:pt idx="163">
                  <c:v>15750</c:v>
                </c:pt>
                <c:pt idx="164">
                  <c:v>16000</c:v>
                </c:pt>
                <c:pt idx="165">
                  <c:v>16250</c:v>
                </c:pt>
                <c:pt idx="166">
                  <c:v>16500</c:v>
                </c:pt>
                <c:pt idx="167">
                  <c:v>16750</c:v>
                </c:pt>
                <c:pt idx="168">
                  <c:v>17000</c:v>
                </c:pt>
                <c:pt idx="169">
                  <c:v>17250</c:v>
                </c:pt>
                <c:pt idx="170">
                  <c:v>17500</c:v>
                </c:pt>
                <c:pt idx="171">
                  <c:v>17750</c:v>
                </c:pt>
                <c:pt idx="172">
                  <c:v>18000</c:v>
                </c:pt>
                <c:pt idx="173">
                  <c:v>18250</c:v>
                </c:pt>
                <c:pt idx="174">
                  <c:v>18500</c:v>
                </c:pt>
                <c:pt idx="175">
                  <c:v>18750</c:v>
                </c:pt>
                <c:pt idx="176">
                  <c:v>19000</c:v>
                </c:pt>
                <c:pt idx="177">
                  <c:v>19250</c:v>
                </c:pt>
                <c:pt idx="178">
                  <c:v>19500</c:v>
                </c:pt>
                <c:pt idx="179">
                  <c:v>19750</c:v>
                </c:pt>
              </c:numCache>
            </c:numRef>
          </c:xVal>
          <c:yVal>
            <c:numRef>
              <c:f>'Active 1'!$AX$2:$AX$181</c:f>
              <c:numCache>
                <c:formatCode>General</c:formatCode>
                <c:ptCount val="180"/>
                <c:pt idx="0">
                  <c:v>1.2105407251995911E-2</c:v>
                </c:pt>
                <c:pt idx="1">
                  <c:v>6.4433625695129717E-3</c:v>
                </c:pt>
                <c:pt idx="2">
                  <c:v>1.4647164804097498E-3</c:v>
                </c:pt>
                <c:pt idx="3">
                  <c:v>-2.0551877148351633E-3</c:v>
                </c:pt>
                <c:pt idx="4">
                  <c:v>-3.4089445574571435E-3</c:v>
                </c:pt>
                <c:pt idx="5">
                  <c:v>-2.1948899610528295E-3</c:v>
                </c:pt>
                <c:pt idx="6">
                  <c:v>1.4632555016339827E-3</c:v>
                </c:pt>
                <c:pt idx="7">
                  <c:v>6.9003007614519413E-3</c:v>
                </c:pt>
                <c:pt idx="8">
                  <c:v>1.3146314127996446E-2</c:v>
                </c:pt>
                <c:pt idx="9">
                  <c:v>1.9240598182245137E-2</c:v>
                </c:pt>
                <c:pt idx="10">
                  <c:v>2.4431782035202743E-2</c:v>
                </c:pt>
                <c:pt idx="11">
                  <c:v>2.822879911564485E-2</c:v>
                </c:pt>
                <c:pt idx="12">
                  <c:v>3.0367741100435486E-2</c:v>
                </c:pt>
                <c:pt idx="13">
                  <c:v>3.0757988302537367E-2</c:v>
                </c:pt>
                <c:pt idx="14">
                  <c:v>2.9438208681572531E-2</c:v>
                </c:pt>
                <c:pt idx="15">
                  <c:v>2.6550401882631448E-2</c:v>
                </c:pt>
                <c:pt idx="16">
                  <c:v>2.2331226675490302E-2</c:v>
                </c:pt>
                <c:pt idx="17">
                  <c:v>1.7117424467231464E-2</c:v>
                </c:pt>
                <c:pt idx="18">
                  <c:v>1.1360679601044463E-2</c:v>
                </c:pt>
                <c:pt idx="19">
                  <c:v>5.6429026254780235E-3</c:v>
                </c:pt>
                <c:pt idx="20">
                  <c:v>6.7249602286245137E-4</c:v>
                </c:pt>
                <c:pt idx="21">
                  <c:v>-2.7738236971964342E-3</c:v>
                </c:pt>
                <c:pt idx="22">
                  <c:v>-4.0044423634453697E-3</c:v>
                </c:pt>
                <c:pt idx="23">
                  <c:v>-2.6553053039247432E-3</c:v>
                </c:pt>
                <c:pt idx="24">
                  <c:v>1.1007268726490899E-3</c:v>
                </c:pt>
                <c:pt idx="25">
                  <c:v>6.5607891455947247E-3</c:v>
                </c:pt>
                <c:pt idx="26">
                  <c:v>1.2744238991854397E-2</c:v>
                </c:pt>
                <c:pt idx="27">
                  <c:v>1.8702652796500751E-2</c:v>
                </c:pt>
                <c:pt idx="28">
                  <c:v>2.3706430639841337E-2</c:v>
                </c:pt>
                <c:pt idx="29">
                  <c:v>2.7285644525716225E-2</c:v>
                </c:pt>
                <c:pt idx="30">
                  <c:v>2.9193124232950403E-2</c:v>
                </c:pt>
                <c:pt idx="31">
                  <c:v>2.9350662142202059E-2</c:v>
                </c:pt>
                <c:pt idx="32">
                  <c:v>2.7806420434973125E-2</c:v>
                </c:pt>
                <c:pt idx="33">
                  <c:v>2.4710526255484332E-2</c:v>
                </c:pt>
                <c:pt idx="34">
                  <c:v>2.0307730921911918E-2</c:v>
                </c:pt>
                <c:pt idx="35">
                  <c:v>1.4943844734846591E-2</c:v>
                </c:pt>
                <c:pt idx="36">
                  <c:v>9.0810800157407369E-3</c:v>
                </c:pt>
                <c:pt idx="37">
                  <c:v>3.312677868238488E-3</c:v>
                </c:pt>
                <c:pt idx="38">
                  <c:v>-1.6438330231443882E-3</c:v>
                </c:pt>
                <c:pt idx="39">
                  <c:v>-5.0114583400309529E-3</c:v>
                </c:pt>
                <c:pt idx="40">
                  <c:v>-6.1161875993749719E-3</c:v>
                </c:pt>
                <c:pt idx="41">
                  <c:v>-4.6332072105524629E-3</c:v>
                </c:pt>
                <c:pt idx="42">
                  <c:v>-7.8449373514881057E-4</c:v>
                </c:pt>
                <c:pt idx="43">
                  <c:v>4.691357797516167E-3</c:v>
                </c:pt>
                <c:pt idx="44">
                  <c:v>1.0805336815807417E-2</c:v>
                </c:pt>
                <c:pt idx="45">
                  <c:v>1.6622634521959712E-2</c:v>
                </c:pt>
                <c:pt idx="46">
                  <c:v>2.1435665655147082E-2</c:v>
                </c:pt>
                <c:pt idx="47">
                  <c:v>2.4795338975834247E-2</c:v>
                </c:pt>
                <c:pt idx="48">
                  <c:v>2.6470821591891614E-2</c:v>
                </c:pt>
                <c:pt idx="49">
                  <c:v>2.6396009657391195E-2</c:v>
                </c:pt>
                <c:pt idx="50">
                  <c:v>2.4628385782981373E-2</c:v>
                </c:pt>
                <c:pt idx="51">
                  <c:v>2.1326153982525013E-2</c:v>
                </c:pt>
                <c:pt idx="52">
                  <c:v>1.674220687106099E-2</c:v>
                </c:pt>
                <c:pt idx="53">
                  <c:v>1.1231538773605894E-2</c:v>
                </c:pt>
                <c:pt idx="54">
                  <c:v>5.2670064565357904E-3</c:v>
                </c:pt>
                <c:pt idx="55">
                  <c:v>-5.4684437503040202E-4</c:v>
                </c:pt>
                <c:pt idx="56">
                  <c:v>-5.4837953679600839E-3</c:v>
                </c:pt>
                <c:pt idx="57">
                  <c:v>-8.7677391764319802E-3</c:v>
                </c:pt>
                <c:pt idx="58">
                  <c:v>-9.7441161663933615E-3</c:v>
                </c:pt>
                <c:pt idx="59">
                  <c:v>-8.1288995271005249E-3</c:v>
                </c:pt>
                <c:pt idx="60">
                  <c:v>-4.1929754676788885E-3</c:v>
                </c:pt>
                <c:pt idx="61">
                  <c:v>1.2913820940005944E-3</c:v>
                </c:pt>
                <c:pt idx="62">
                  <c:v>7.3290896861381164E-3</c:v>
                </c:pt>
                <c:pt idx="63">
                  <c:v>1.3000188944249667E-2</c:v>
                </c:pt>
                <c:pt idx="64">
                  <c:v>1.761928367692827E-2</c:v>
                </c:pt>
                <c:pt idx="65">
                  <c:v>2.0757795785488354E-2</c:v>
                </c:pt>
                <c:pt idx="66">
                  <c:v>2.220083229741104E-2</c:v>
                </c:pt>
                <c:pt idx="67">
                  <c:v>2.1894095828306356E-2</c:v>
                </c:pt>
                <c:pt idx="68">
                  <c:v>1.9904226806501626E-2</c:v>
                </c:pt>
                <c:pt idx="69">
                  <c:v>1.6397464891631814E-2</c:v>
                </c:pt>
                <c:pt idx="70">
                  <c:v>1.1634899868671965E-2</c:v>
                </c:pt>
                <c:pt idx="71">
                  <c:v>5.9808285798170092E-3</c:v>
                </c:pt>
                <c:pt idx="72">
                  <c:v>-8.1136258158389079E-5</c:v>
                </c:pt>
                <c:pt idx="73">
                  <c:v>-5.9351928273735253E-3</c:v>
                </c:pt>
                <c:pt idx="74">
                  <c:v>-1.0846920082151674E-2</c:v>
                </c:pt>
                <c:pt idx="75">
                  <c:v>-1.4042331939851729E-2</c:v>
                </c:pt>
                <c:pt idx="76">
                  <c:v>-1.4888194301759222E-2</c:v>
                </c:pt>
                <c:pt idx="77">
                  <c:v>-1.3142715062186536E-2</c:v>
                </c:pt>
                <c:pt idx="78">
                  <c:v>-9.1253005547263216E-3</c:v>
                </c:pt>
                <c:pt idx="79">
                  <c:v>-3.6397583699622977E-3</c:v>
                </c:pt>
                <c:pt idx="80">
                  <c:v>2.3149926696668026E-3</c:v>
                </c:pt>
                <c:pt idx="81">
                  <c:v>7.8349754871264461E-3</c:v>
                </c:pt>
                <c:pt idx="82">
                  <c:v>1.2257092566973202E-2</c:v>
                </c:pt>
                <c:pt idx="83">
                  <c:v>1.517293660062431E-2</c:v>
                </c:pt>
                <c:pt idx="84">
                  <c:v>1.6383161652268493E-2</c:v>
                </c:pt>
                <c:pt idx="85">
                  <c:v>1.5844990662941098E-2</c:v>
                </c:pt>
                <c:pt idx="86">
                  <c:v>1.3634070333155196E-2</c:v>
                </c:pt>
                <c:pt idx="87">
                  <c:v>9.9246439763042964E-3</c:v>
                </c:pt>
                <c:pt idx="88">
                  <c:v>4.9860613125071477E-3</c:v>
                </c:pt>
                <c:pt idx="89">
                  <c:v>-8.0795691318902101E-4</c:v>
                </c:pt>
                <c:pt idx="90">
                  <c:v>-6.9629365515288732E-3</c:v>
                </c:pt>
                <c:pt idx="91">
                  <c:v>-1.2851892724771529E-2</c:v>
                </c:pt>
                <c:pt idx="92">
                  <c:v>-1.7732741593950836E-2</c:v>
                </c:pt>
                <c:pt idx="93">
                  <c:v>-2.0834921823705038E-2</c:v>
                </c:pt>
                <c:pt idx="94">
                  <c:v>-2.154841911978456E-2</c:v>
                </c:pt>
                <c:pt idx="95">
                  <c:v>-1.9675014681213313E-2</c:v>
                </c:pt>
                <c:pt idx="96">
                  <c:v>-1.5582062688571697E-2</c:v>
                </c:pt>
                <c:pt idx="97">
                  <c:v>-1.0102678656874448E-2</c:v>
                </c:pt>
                <c:pt idx="98">
                  <c:v>-4.2374458674780931E-3</c:v>
                </c:pt>
                <c:pt idx="99">
                  <c:v>1.1266672694282128E-3</c:v>
                </c:pt>
                <c:pt idx="100">
                  <c:v>5.3489111918348462E-3</c:v>
                </c:pt>
                <c:pt idx="101">
                  <c:v>8.0406911746412901E-3</c:v>
                </c:pt>
                <c:pt idx="102">
                  <c:v>9.0178210064552448E-3</c:v>
                </c:pt>
                <c:pt idx="103">
                  <c:v>8.2487691417355066E-3</c:v>
                </c:pt>
                <c:pt idx="104">
                  <c:v>5.818047948224209E-3</c:v>
                </c:pt>
                <c:pt idx="105">
                  <c:v>1.9078814568166177E-3</c:v>
                </c:pt>
                <c:pt idx="106">
                  <c:v>-3.2040512630128149E-3</c:v>
                </c:pt>
                <c:pt idx="107">
                  <c:v>-9.1344817877094722E-3</c:v>
                </c:pt>
                <c:pt idx="108">
                  <c:v>-1.5377976209585659E-2</c:v>
                </c:pt>
                <c:pt idx="109">
                  <c:v>-2.1296466320158448E-2</c:v>
                </c:pt>
                <c:pt idx="110">
                  <c:v>-2.6140800729584107E-2</c:v>
                </c:pt>
                <c:pt idx="111">
                  <c:v>-2.9145214725488713E-2</c:v>
                </c:pt>
                <c:pt idx="112">
                  <c:v>-2.972481904209022E-2</c:v>
                </c:pt>
                <c:pt idx="113">
                  <c:v>-2.7726186291907994E-2</c:v>
                </c:pt>
                <c:pt idx="114">
                  <c:v>-2.3563865405525009E-2</c:v>
                </c:pt>
                <c:pt idx="115">
                  <c:v>-1.8097987433148069E-2</c:v>
                </c:pt>
                <c:pt idx="116">
                  <c:v>-1.2328703996681099E-2</c:v>
                </c:pt>
                <c:pt idx="117">
                  <c:v>-7.1250490587455341E-3</c:v>
                </c:pt>
                <c:pt idx="118">
                  <c:v>-3.1054308387292728E-3</c:v>
                </c:pt>
                <c:pt idx="119">
                  <c:v>-6.3900284412295866E-4</c:v>
                </c:pt>
                <c:pt idx="120">
                  <c:v>1.0482762900908618E-4</c:v>
                </c:pt>
                <c:pt idx="121">
                  <c:v>-8.9448883159385859E-4</c:v>
                </c:pt>
                <c:pt idx="122">
                  <c:v>-3.5437039894775334E-3</c:v>
                </c:pt>
                <c:pt idx="123">
                  <c:v>-7.6526271553325285E-3</c:v>
                </c:pt>
                <c:pt idx="124">
                  <c:v>-1.2935174102259306E-2</c:v>
                </c:pt>
                <c:pt idx="125">
                  <c:v>-1.8998403102244064E-2</c:v>
                </c:pt>
                <c:pt idx="126">
                  <c:v>-2.5325830525650263E-2</c:v>
                </c:pt>
                <c:pt idx="127">
                  <c:v>-3.1268433430121582E-2</c:v>
                </c:pt>
                <c:pt idx="128">
                  <c:v>-3.6070645794358536E-2</c:v>
                </c:pt>
                <c:pt idx="129">
                  <c:v>-3.8972938467399104E-2</c:v>
                </c:pt>
                <c:pt idx="130">
                  <c:v>-3.9417454111676589E-2</c:v>
                </c:pt>
                <c:pt idx="131">
                  <c:v>-3.7296643728074105E-2</c:v>
                </c:pt>
                <c:pt idx="132">
                  <c:v>-3.3071320479672657E-2</c:v>
                </c:pt>
                <c:pt idx="133">
                  <c:v>-2.7626285987460364E-2</c:v>
                </c:pt>
                <c:pt idx="134">
                  <c:v>-2.1959246016235411E-2</c:v>
                </c:pt>
                <c:pt idx="135">
                  <c:v>-1.6920473498218895E-2</c:v>
                </c:pt>
                <c:pt idx="136">
                  <c:v>-1.3106093432667221E-2</c:v>
                </c:pt>
                <c:pt idx="137">
                  <c:v>-1.0866200118207721E-2</c:v>
                </c:pt>
                <c:pt idx="138">
                  <c:v>-1.0355795413034063E-2</c:v>
                </c:pt>
                <c:pt idx="139">
                  <c:v>-1.1584698473150967E-2</c:v>
                </c:pt>
                <c:pt idx="140">
                  <c:v>-1.4451044326917701E-2</c:v>
                </c:pt>
                <c:pt idx="141">
                  <c:v>-1.8756680989862752E-2</c:v>
                </c:pt>
                <c:pt idx="142">
                  <c:v>-2.4207037144367845E-2</c:v>
                </c:pt>
                <c:pt idx="143">
                  <c:v>-3.0399370860969787E-2</c:v>
                </c:pt>
                <c:pt idx="144">
                  <c:v>-3.6806068469755329E-2</c:v>
                </c:pt>
                <c:pt idx="145">
                  <c:v>-4.2767312025530191E-2</c:v>
                </c:pt>
                <c:pt idx="146">
                  <c:v>-4.7521833691886506E-2</c:v>
                </c:pt>
                <c:pt idx="147">
                  <c:v>-5.0317843985124858E-2</c:v>
                </c:pt>
                <c:pt idx="148">
                  <c:v>-5.0626416186190903E-2</c:v>
                </c:pt>
                <c:pt idx="149">
                  <c:v>-4.8386825539402448E-2</c:v>
                </c:pt>
                <c:pt idx="150">
                  <c:v>-4.410504633762468E-2</c:v>
                </c:pt>
                <c:pt idx="151">
                  <c:v>-3.8688167321634111E-2</c:v>
                </c:pt>
                <c:pt idx="152">
                  <c:v>-3.3129522290225963E-2</c:v>
                </c:pt>
                <c:pt idx="153">
                  <c:v>-2.8259892899004272E-2</c:v>
                </c:pt>
                <c:pt idx="154">
                  <c:v>-2.4653226274993376E-2</c:v>
                </c:pt>
                <c:pt idx="155">
                  <c:v>-2.2640947819974402E-2</c:v>
                </c:pt>
                <c:pt idx="156">
                  <c:v>-2.2364019368617177E-2</c:v>
                </c:pt>
                <c:pt idx="157">
                  <c:v>-2.3821770155988201E-2</c:v>
                </c:pt>
                <c:pt idx="158">
                  <c:v>-2.6903827091457767E-2</c:v>
                </c:pt>
                <c:pt idx="159">
                  <c:v>-3.1404073747248865E-2</c:v>
                </c:pt>
                <c:pt idx="160">
                  <c:v>-3.7019363940210798E-2</c:v>
                </c:pt>
                <c:pt idx="161">
                  <c:v>-4.3337027993157445E-2</c:v>
                </c:pt>
                <c:pt idx="162">
                  <c:v>-4.9818252884632104E-2</c:v>
                </c:pt>
                <c:pt idx="163">
                  <c:v>-5.5792618867177263E-2</c:v>
                </c:pt>
                <c:pt idx="164">
                  <c:v>-6.0493931078320365E-2</c:v>
                </c:pt>
                <c:pt idx="165">
                  <c:v>-6.3179706476261879E-2</c:v>
                </c:pt>
                <c:pt idx="166">
                  <c:v>-6.3351829006738414E-2</c:v>
                </c:pt>
                <c:pt idx="167">
                  <c:v>-6.0997193695921083E-2</c:v>
                </c:pt>
                <c:pt idx="168">
                  <c:v>-5.6665666502466544E-2</c:v>
                </c:pt>
                <c:pt idx="169">
                  <c:v>-5.1284215314062222E-2</c:v>
                </c:pt>
                <c:pt idx="170">
                  <c:v>-4.5839969133765639E-2</c:v>
                </c:pt>
                <c:pt idx="171">
                  <c:v>-4.1143581172496127E-2</c:v>
                </c:pt>
                <c:pt idx="172">
                  <c:v>-3.7746969084788293E-2</c:v>
                </c:pt>
                <c:pt idx="173">
                  <c:v>-3.5963285823542232E-2</c:v>
                </c:pt>
                <c:pt idx="174">
                  <c:v>-3.5919809909639708E-2</c:v>
                </c:pt>
                <c:pt idx="175">
                  <c:v>-3.7605609441368787E-2</c:v>
                </c:pt>
                <c:pt idx="176">
                  <c:v>-4.0901901460883808E-2</c:v>
                </c:pt>
                <c:pt idx="177">
                  <c:v>-4.5594593625570924E-2</c:v>
                </c:pt>
                <c:pt idx="178">
                  <c:v>-5.1371871570884693E-2</c:v>
                </c:pt>
                <c:pt idx="179">
                  <c:v>-5.7811010343622841E-2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C8-4F17-93DD-7195D39C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4568"/>
        <c:axId val="1"/>
      </c:scatterChart>
      <c:valAx>
        <c:axId val="42686456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946365575270832"/>
              <c:y val="0.8922651933701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121546961325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6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0331491712707179"/>
          <c:w val="0.70199805669452608"/>
          <c:h val="8.8397790055248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63957597173144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9089183001062"/>
          <c:y val="0.14457831325301204"/>
          <c:w val="0.803938720425904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E-42FB-ACD6-63E13648557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E-42FB-ACD6-63E13648557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DE-42FB-ACD6-63E13648557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  <c:pt idx="415">
                  <c:v>-6.5259299997705966E-2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DE-42FB-ACD6-63E13648557E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DE-42FB-ACD6-63E13648557E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DE-42FB-ACD6-63E13648557E}"/>
            </c:ext>
          </c:extLst>
        </c:ser>
        <c:ser>
          <c:idx val="9"/>
          <c:order val="6"/>
          <c:tx>
            <c:strRef>
              <c:f>'Active 2'!$Y$1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2'!$X$2:$X$126</c:f>
              <c:numCache>
                <c:formatCode>General</c:formatCode>
                <c:ptCount val="125"/>
                <c:pt idx="0">
                  <c:v>-21500</c:v>
                </c:pt>
                <c:pt idx="1">
                  <c:v>-21000</c:v>
                </c:pt>
                <c:pt idx="2">
                  <c:v>-20500</c:v>
                </c:pt>
                <c:pt idx="3">
                  <c:v>-20000</c:v>
                </c:pt>
                <c:pt idx="4">
                  <c:v>-19500</c:v>
                </c:pt>
                <c:pt idx="5">
                  <c:v>-19000</c:v>
                </c:pt>
                <c:pt idx="6">
                  <c:v>-18500</c:v>
                </c:pt>
                <c:pt idx="7">
                  <c:v>-18000</c:v>
                </c:pt>
                <c:pt idx="8">
                  <c:v>-17500</c:v>
                </c:pt>
                <c:pt idx="9">
                  <c:v>-17000</c:v>
                </c:pt>
                <c:pt idx="10">
                  <c:v>-16500</c:v>
                </c:pt>
                <c:pt idx="11">
                  <c:v>-16000</c:v>
                </c:pt>
                <c:pt idx="12">
                  <c:v>-15500</c:v>
                </c:pt>
                <c:pt idx="13">
                  <c:v>-15000</c:v>
                </c:pt>
                <c:pt idx="14">
                  <c:v>-14500</c:v>
                </c:pt>
                <c:pt idx="15">
                  <c:v>-14000</c:v>
                </c:pt>
                <c:pt idx="16">
                  <c:v>-13500</c:v>
                </c:pt>
                <c:pt idx="17">
                  <c:v>-13000</c:v>
                </c:pt>
                <c:pt idx="18">
                  <c:v>-12500</c:v>
                </c:pt>
                <c:pt idx="19">
                  <c:v>-12000</c:v>
                </c:pt>
                <c:pt idx="20">
                  <c:v>-11500</c:v>
                </c:pt>
                <c:pt idx="21">
                  <c:v>-11000</c:v>
                </c:pt>
                <c:pt idx="22">
                  <c:v>-10500</c:v>
                </c:pt>
                <c:pt idx="23">
                  <c:v>-10000</c:v>
                </c:pt>
                <c:pt idx="24">
                  <c:v>-9500</c:v>
                </c:pt>
                <c:pt idx="25">
                  <c:v>-9000</c:v>
                </c:pt>
                <c:pt idx="26">
                  <c:v>-8500</c:v>
                </c:pt>
                <c:pt idx="27">
                  <c:v>-8000</c:v>
                </c:pt>
                <c:pt idx="28">
                  <c:v>-7500</c:v>
                </c:pt>
                <c:pt idx="29">
                  <c:v>-7000</c:v>
                </c:pt>
                <c:pt idx="30">
                  <c:v>-6500</c:v>
                </c:pt>
                <c:pt idx="31">
                  <c:v>-6000</c:v>
                </c:pt>
                <c:pt idx="32">
                  <c:v>-5500</c:v>
                </c:pt>
                <c:pt idx="33">
                  <c:v>-5000</c:v>
                </c:pt>
                <c:pt idx="34">
                  <c:v>-4500</c:v>
                </c:pt>
                <c:pt idx="35">
                  <c:v>-4000</c:v>
                </c:pt>
                <c:pt idx="36">
                  <c:v>-3500</c:v>
                </c:pt>
                <c:pt idx="37">
                  <c:v>-3000</c:v>
                </c:pt>
                <c:pt idx="38">
                  <c:v>-2500</c:v>
                </c:pt>
                <c:pt idx="39">
                  <c:v>-2000</c:v>
                </c:pt>
                <c:pt idx="40">
                  <c:v>-1500</c:v>
                </c:pt>
                <c:pt idx="41">
                  <c:v>-1000</c:v>
                </c:pt>
                <c:pt idx="42">
                  <c:v>-500</c:v>
                </c:pt>
                <c:pt idx="43">
                  <c:v>0</c:v>
                </c:pt>
                <c:pt idx="44">
                  <c:v>500</c:v>
                </c:pt>
                <c:pt idx="45">
                  <c:v>1000</c:v>
                </c:pt>
                <c:pt idx="46">
                  <c:v>1500</c:v>
                </c:pt>
                <c:pt idx="47">
                  <c:v>2000</c:v>
                </c:pt>
                <c:pt idx="48">
                  <c:v>2500</c:v>
                </c:pt>
                <c:pt idx="49">
                  <c:v>3000</c:v>
                </c:pt>
                <c:pt idx="50">
                  <c:v>3500</c:v>
                </c:pt>
                <c:pt idx="51">
                  <c:v>4000</c:v>
                </c:pt>
                <c:pt idx="52">
                  <c:v>4500</c:v>
                </c:pt>
                <c:pt idx="53">
                  <c:v>5000</c:v>
                </c:pt>
                <c:pt idx="54">
                  <c:v>5500</c:v>
                </c:pt>
                <c:pt idx="55">
                  <c:v>6000</c:v>
                </c:pt>
                <c:pt idx="56">
                  <c:v>6500</c:v>
                </c:pt>
                <c:pt idx="57">
                  <c:v>7000</c:v>
                </c:pt>
                <c:pt idx="58">
                  <c:v>7500</c:v>
                </c:pt>
                <c:pt idx="59">
                  <c:v>8000</c:v>
                </c:pt>
                <c:pt idx="60">
                  <c:v>8500</c:v>
                </c:pt>
                <c:pt idx="61">
                  <c:v>9000</c:v>
                </c:pt>
                <c:pt idx="62">
                  <c:v>9500</c:v>
                </c:pt>
                <c:pt idx="63">
                  <c:v>10000</c:v>
                </c:pt>
                <c:pt idx="64">
                  <c:v>10500</c:v>
                </c:pt>
                <c:pt idx="65">
                  <c:v>11000</c:v>
                </c:pt>
                <c:pt idx="66">
                  <c:v>11500</c:v>
                </c:pt>
                <c:pt idx="67">
                  <c:v>12000</c:v>
                </c:pt>
                <c:pt idx="68">
                  <c:v>12500</c:v>
                </c:pt>
                <c:pt idx="69">
                  <c:v>13000</c:v>
                </c:pt>
                <c:pt idx="70">
                  <c:v>13500</c:v>
                </c:pt>
                <c:pt idx="71">
                  <c:v>14000</c:v>
                </c:pt>
                <c:pt idx="72">
                  <c:v>14500</c:v>
                </c:pt>
                <c:pt idx="73">
                  <c:v>15000</c:v>
                </c:pt>
                <c:pt idx="74">
                  <c:v>15500</c:v>
                </c:pt>
                <c:pt idx="75">
                  <c:v>16000</c:v>
                </c:pt>
                <c:pt idx="76">
                  <c:v>16500</c:v>
                </c:pt>
                <c:pt idx="77">
                  <c:v>17000</c:v>
                </c:pt>
                <c:pt idx="78">
                  <c:v>17500</c:v>
                </c:pt>
                <c:pt idx="79">
                  <c:v>18000</c:v>
                </c:pt>
                <c:pt idx="80">
                  <c:v>18500</c:v>
                </c:pt>
                <c:pt idx="81">
                  <c:v>19000</c:v>
                </c:pt>
                <c:pt idx="82">
                  <c:v>19500</c:v>
                </c:pt>
                <c:pt idx="83">
                  <c:v>20000</c:v>
                </c:pt>
                <c:pt idx="84">
                  <c:v>20500</c:v>
                </c:pt>
                <c:pt idx="85">
                  <c:v>21000</c:v>
                </c:pt>
                <c:pt idx="86">
                  <c:v>21500</c:v>
                </c:pt>
                <c:pt idx="87">
                  <c:v>22000</c:v>
                </c:pt>
                <c:pt idx="88">
                  <c:v>22500</c:v>
                </c:pt>
                <c:pt idx="89">
                  <c:v>23000</c:v>
                </c:pt>
                <c:pt idx="90">
                  <c:v>23500</c:v>
                </c:pt>
                <c:pt idx="91">
                  <c:v>24000</c:v>
                </c:pt>
                <c:pt idx="92">
                  <c:v>24500</c:v>
                </c:pt>
                <c:pt idx="93">
                  <c:v>25000</c:v>
                </c:pt>
                <c:pt idx="94">
                  <c:v>25500</c:v>
                </c:pt>
                <c:pt idx="95">
                  <c:v>26000</c:v>
                </c:pt>
                <c:pt idx="96">
                  <c:v>26500</c:v>
                </c:pt>
                <c:pt idx="97">
                  <c:v>27000</c:v>
                </c:pt>
                <c:pt idx="98">
                  <c:v>27500</c:v>
                </c:pt>
                <c:pt idx="99">
                  <c:v>28000</c:v>
                </c:pt>
                <c:pt idx="100">
                  <c:v>28500</c:v>
                </c:pt>
                <c:pt idx="101">
                  <c:v>29000</c:v>
                </c:pt>
                <c:pt idx="102">
                  <c:v>29500</c:v>
                </c:pt>
                <c:pt idx="103">
                  <c:v>30000</c:v>
                </c:pt>
                <c:pt idx="104">
                  <c:v>30500</c:v>
                </c:pt>
                <c:pt idx="105">
                  <c:v>31000</c:v>
                </c:pt>
                <c:pt idx="106">
                  <c:v>31500</c:v>
                </c:pt>
                <c:pt idx="107">
                  <c:v>32000</c:v>
                </c:pt>
                <c:pt idx="108">
                  <c:v>32500</c:v>
                </c:pt>
                <c:pt idx="109">
                  <c:v>33000</c:v>
                </c:pt>
                <c:pt idx="110">
                  <c:v>33500</c:v>
                </c:pt>
                <c:pt idx="111">
                  <c:v>34000</c:v>
                </c:pt>
                <c:pt idx="112">
                  <c:v>34500</c:v>
                </c:pt>
                <c:pt idx="113">
                  <c:v>35000</c:v>
                </c:pt>
                <c:pt idx="114">
                  <c:v>35500</c:v>
                </c:pt>
                <c:pt idx="115">
                  <c:v>36000</c:v>
                </c:pt>
                <c:pt idx="116">
                  <c:v>36500</c:v>
                </c:pt>
                <c:pt idx="117">
                  <c:v>37000</c:v>
                </c:pt>
                <c:pt idx="118">
                  <c:v>37500</c:v>
                </c:pt>
                <c:pt idx="119">
                  <c:v>38000</c:v>
                </c:pt>
                <c:pt idx="120">
                  <c:v>38500</c:v>
                </c:pt>
                <c:pt idx="121">
                  <c:v>39000</c:v>
                </c:pt>
                <c:pt idx="122">
                  <c:v>39500</c:v>
                </c:pt>
                <c:pt idx="123">
                  <c:v>40000</c:v>
                </c:pt>
                <c:pt idx="124">
                  <c:v>40500</c:v>
                </c:pt>
              </c:numCache>
            </c:numRef>
          </c:xVal>
          <c:yVal>
            <c:numRef>
              <c:f>'Active 2'!$Y$2:$Y$126</c:f>
              <c:numCache>
                <c:formatCode>General</c:formatCode>
                <c:ptCount val="125"/>
                <c:pt idx="0">
                  <c:v>-4.6588671430768856E-2</c:v>
                </c:pt>
                <c:pt idx="1">
                  <c:v>-5.6404530235120542E-2</c:v>
                </c:pt>
                <c:pt idx="2">
                  <c:v>-5.9786995618795614E-2</c:v>
                </c:pt>
                <c:pt idx="3">
                  <c:v>-5.4941352638682155E-2</c:v>
                </c:pt>
                <c:pt idx="4">
                  <c:v>-4.3715861190303518E-2</c:v>
                </c:pt>
                <c:pt idx="5">
                  <c:v>-3.0785352666490212E-2</c:v>
                </c:pt>
                <c:pt idx="6">
                  <c:v>-2.158628877757101E-2</c:v>
                </c:pt>
                <c:pt idx="7">
                  <c:v>-1.9915397156643602E-2</c:v>
                </c:pt>
                <c:pt idx="8">
                  <c:v>-2.6252601412169743E-2</c:v>
                </c:pt>
                <c:pt idx="9">
                  <c:v>-3.7549031873390717E-2</c:v>
                </c:pt>
                <c:pt idx="10">
                  <c:v>-4.8573755772868973E-2</c:v>
                </c:pt>
                <c:pt idx="11">
                  <c:v>-5.4224356510770511E-2</c:v>
                </c:pt>
                <c:pt idx="12">
                  <c:v>-5.1780745454300767E-2</c:v>
                </c:pt>
                <c:pt idx="13">
                  <c:v>-4.2106664742532968E-2</c:v>
                </c:pt>
                <c:pt idx="14">
                  <c:v>-2.9268159791225445E-2</c:v>
                </c:pt>
                <c:pt idx="15">
                  <c:v>-1.8737547754476482E-2</c:v>
                </c:pt>
                <c:pt idx="16">
                  <c:v>-1.4976215257750749E-2</c:v>
                </c:pt>
                <c:pt idx="17">
                  <c:v>-1.946395888359255E-2</c:v>
                </c:pt>
                <c:pt idx="18">
                  <c:v>-3.0045337447405888E-2</c:v>
                </c:pt>
                <c:pt idx="19">
                  <c:v>-4.188176179251183E-2</c:v>
                </c:pt>
                <c:pt idx="20">
                  <c:v>-4.9588770161645854E-2</c:v>
                </c:pt>
                <c:pt idx="21">
                  <c:v>-4.9614423454320662E-2</c:v>
                </c:pt>
                <c:pt idx="22">
                  <c:v>-4.1808248510645116E-2</c:v>
                </c:pt>
                <c:pt idx="23">
                  <c:v>-2.9487704299771485E-2</c:v>
                </c:pt>
                <c:pt idx="24">
                  <c:v>-1.7972811928534237E-2</c:v>
                </c:pt>
                <c:pt idx="25">
                  <c:v>-1.2236223758852111E-2</c:v>
                </c:pt>
                <c:pt idx="26">
                  <c:v>-1.4706730363990547E-2</c:v>
                </c:pt>
                <c:pt idx="27">
                  <c:v>-2.4196428323413767E-2</c:v>
                </c:pt>
                <c:pt idx="28">
                  <c:v>-3.642543448188329E-2</c:v>
                </c:pt>
                <c:pt idx="29">
                  <c:v>-4.5912372734836435E-2</c:v>
                </c:pt>
                <c:pt idx="30">
                  <c:v>-4.8395577765849143E-2</c:v>
                </c:pt>
                <c:pt idx="31">
                  <c:v>-4.2715534747015428E-2</c:v>
                </c:pt>
                <c:pt idx="32">
                  <c:v>-3.1327053942808637E-2</c:v>
                </c:pt>
                <c:pt idx="33">
                  <c:v>-1.9214945227990068E-2</c:v>
                </c:pt>
                <c:pt idx="34">
                  <c:v>-1.1692154893206734E-2</c:v>
                </c:pt>
                <c:pt idx="35">
                  <c:v>-1.2052959811845829E-2</c:v>
                </c:pt>
                <c:pt idx="36">
                  <c:v>-2.0117837318340947E-2</c:v>
                </c:pt>
                <c:pt idx="37">
                  <c:v>-3.2312762986784038E-2</c:v>
                </c:pt>
                <c:pt idx="38">
                  <c:v>-4.3247909324961045E-2</c:v>
                </c:pt>
                <c:pt idx="39">
                  <c:v>-4.809841115506798E-2</c:v>
                </c:pt>
                <c:pt idx="40">
                  <c:v>-4.4735578903659756E-2</c:v>
                </c:pt>
                <c:pt idx="41">
                  <c:v>-3.4667171820054722E-2</c:v>
                </c:pt>
                <c:pt idx="42">
                  <c:v>-2.2371398734537581E-2</c:v>
                </c:pt>
                <c:pt idx="43">
                  <c:v>-1.3318827930955488E-2</c:v>
                </c:pt>
                <c:pt idx="44">
                  <c:v>-1.1555957381230959E-2</c:v>
                </c:pt>
                <c:pt idx="45">
                  <c:v>-1.7917817597937834E-2</c:v>
                </c:pt>
                <c:pt idx="46">
                  <c:v>-2.9659126483125468E-2</c:v>
                </c:pt>
                <c:pt idx="47">
                  <c:v>-4.1666920453997974E-2</c:v>
                </c:pt>
                <c:pt idx="48">
                  <c:v>-4.8719024998487029E-2</c:v>
                </c:pt>
                <c:pt idx="49">
                  <c:v>-4.7790765290452529E-2</c:v>
                </c:pt>
                <c:pt idx="50">
                  <c:v>-3.939100915662351E-2</c:v>
                </c:pt>
                <c:pt idx="51">
                  <c:v>-2.7337392738831956E-2</c:v>
                </c:pt>
                <c:pt idx="52">
                  <c:v>-1.7070014953478596E-2</c:v>
                </c:pt>
                <c:pt idx="53">
                  <c:v>-1.3248466489854737E-2</c:v>
                </c:pt>
                <c:pt idx="54">
                  <c:v>-1.7693620671279026E-2</c:v>
                </c:pt>
                <c:pt idx="55">
                  <c:v>-2.8583327161975945E-2</c:v>
                </c:pt>
                <c:pt idx="56">
                  <c:v>-4.1257282335216923E-2</c:v>
                </c:pt>
                <c:pt idx="57">
                  <c:v>-5.0275553327043365E-2</c:v>
                </c:pt>
                <c:pt idx="58">
                  <c:v>-5.1821475690160212E-2</c:v>
                </c:pt>
                <c:pt idx="59">
                  <c:v>-4.5387529722827086E-2</c:v>
                </c:pt>
                <c:pt idx="60">
                  <c:v>-3.399951932016293E-2</c:v>
                </c:pt>
                <c:pt idx="61">
                  <c:v>-2.2880030280976467E-2</c:v>
                </c:pt>
                <c:pt idx="62">
                  <c:v>-1.7141538021216454E-2</c:v>
                </c:pt>
                <c:pt idx="63">
                  <c:v>-1.9528152648812001E-2</c:v>
                </c:pt>
                <c:pt idx="64">
                  <c:v>-2.9203505523072076E-2</c:v>
                </c:pt>
                <c:pt idx="65">
                  <c:v>-4.2120185476559158E-2</c:v>
                </c:pt>
                <c:pt idx="66">
                  <c:v>-5.2807539334285447E-2</c:v>
                </c:pt>
                <c:pt idx="67">
                  <c:v>-5.6788139176854477E-2</c:v>
                </c:pt>
                <c:pt idx="68">
                  <c:v>-5.2555527528140841E-2</c:v>
                </c:pt>
                <c:pt idx="69">
                  <c:v>-4.2239641584889694E-2</c:v>
                </c:pt>
                <c:pt idx="70">
                  <c:v>-3.0665988904911672E-2</c:v>
                </c:pt>
                <c:pt idx="71">
                  <c:v>-2.3224150368519766E-2</c:v>
                </c:pt>
                <c:pt idx="72">
                  <c:v>-2.3487123729885703E-2</c:v>
                </c:pt>
                <c:pt idx="73">
                  <c:v>-3.1633078418877414E-2</c:v>
                </c:pt>
                <c:pt idx="74">
                  <c:v>-4.4366655506384127E-2</c:v>
                </c:pt>
                <c:pt idx="75">
                  <c:v>-5.6374575785798096E-2</c:v>
                </c:pt>
                <c:pt idx="76">
                  <c:v>-6.2672592659993448E-2</c:v>
                </c:pt>
                <c:pt idx="77">
                  <c:v>-6.0807106527785322E-2</c:v>
                </c:pt>
                <c:pt idx="78">
                  <c:v>-5.1938955498396326E-2</c:v>
                </c:pt>
                <c:pt idx="79">
                  <c:v>-4.0330656274945746E-2</c:v>
                </c:pt>
                <c:pt idx="80">
                  <c:v>-3.1463588384154959E-2</c:v>
                </c:pt>
                <c:pt idx="81">
                  <c:v>-2.9616788927266935E-2</c:v>
                </c:pt>
                <c:pt idx="82">
                  <c:v>-3.5976839509052096E-2</c:v>
                </c:pt>
                <c:pt idx="83">
                  <c:v>-4.8113735844003976E-2</c:v>
                </c:pt>
                <c:pt idx="84">
                  <c:v>-6.1054256075878305E-2</c:v>
                </c:pt>
                <c:pt idx="85">
                  <c:v>-6.9478705375377064E-2</c:v>
                </c:pt>
                <c:pt idx="86">
                  <c:v>-7.0070702701201484E-2</c:v>
                </c:pt>
                <c:pt idx="87">
                  <c:v>-6.2982074654965581E-2</c:v>
                </c:pt>
                <c:pt idx="88">
                  <c:v>-5.176579145780838E-2</c:v>
                </c:pt>
                <c:pt idx="89">
                  <c:v>-4.1806568205550405E-2</c:v>
                </c:pt>
                <c:pt idx="90">
                  <c:v>-3.794235770799749E-2</c:v>
                </c:pt>
                <c:pt idx="91">
                  <c:v>-4.2327356201134196E-2</c:v>
                </c:pt>
                <c:pt idx="92">
                  <c:v>-5.3480463464018434E-2</c:v>
                </c:pt>
                <c:pt idx="93">
                  <c:v>-6.693950637908673E-2</c:v>
                </c:pt>
                <c:pt idx="94">
                  <c:v>-7.7232245851467748E-2</c:v>
                </c:pt>
                <c:pt idx="95">
                  <c:v>-8.0293544596056587E-2</c:v>
                </c:pt>
                <c:pt idx="96">
                  <c:v>-7.526099754131145E-2</c:v>
                </c:pt>
                <c:pt idx="97">
                  <c:v>-6.4855868722214646E-2</c:v>
                </c:pt>
                <c:pt idx="98">
                  <c:v>-5.4181069283161541E-2</c:v>
                </c:pt>
                <c:pt idx="99">
                  <c:v>-4.8467127230982676E-2</c:v>
                </c:pt>
                <c:pt idx="100">
                  <c:v>-5.0761786959321764E-2</c:v>
                </c:pt>
                <c:pt idx="101">
                  <c:v>-6.0583776117401594E-2</c:v>
                </c:pt>
                <c:pt idx="102">
                  <c:v>-7.4135390623752059E-2</c:v>
                </c:pt>
                <c:pt idx="103">
                  <c:v>-8.5979995925096225E-2</c:v>
                </c:pt>
                <c:pt idx="104">
                  <c:v>-9.1443467738330828E-2</c:v>
                </c:pt>
                <c:pt idx="105">
                  <c:v>-8.8678820889658672E-2</c:v>
                </c:pt>
                <c:pt idx="106">
                  <c:v>-7.9482049592746767E-2</c:v>
                </c:pt>
                <c:pt idx="107">
                  <c:v>-6.8498810621046832E-2</c:v>
                </c:pt>
                <c:pt idx="108">
                  <c:v>-6.1172368982698525E-2</c:v>
                </c:pt>
                <c:pt idx="109">
                  <c:v>-6.1339228409971844E-2</c:v>
                </c:pt>
                <c:pt idx="110">
                  <c:v>-6.9534491728969527E-2</c:v>
                </c:pt>
                <c:pt idx="111">
                  <c:v>-8.2755498140161643E-2</c:v>
                </c:pt>
                <c:pt idx="112">
                  <c:v>-9.5788142268833656E-2</c:v>
                </c:pt>
                <c:pt idx="113">
                  <c:v>-0.10351002052467946</c:v>
                </c:pt>
                <c:pt idx="114">
                  <c:v>-0.10315307144631593</c:v>
                </c:pt>
                <c:pt idx="115">
                  <c:v>-9.5526268803886705E-2</c:v>
                </c:pt>
                <c:pt idx="116">
                  <c:v>-8.4658286090894666E-2</c:v>
                </c:pt>
                <c:pt idx="117">
                  <c:v>-7.6017972708756001E-2</c:v>
                </c:pt>
                <c:pt idx="118">
                  <c:v>-7.4098683456742503E-2</c:v>
                </c:pt>
                <c:pt idx="119">
                  <c:v>-8.0433498209265056E-2</c:v>
                </c:pt>
                <c:pt idx="120">
                  <c:v>-9.2918038184828036E-2</c:v>
                </c:pt>
                <c:pt idx="121">
                  <c:v>-0.10674000073320708</c:v>
                </c:pt>
                <c:pt idx="122">
                  <c:v>-0.11650482357381875</c:v>
                </c:pt>
                <c:pt idx="123">
                  <c:v>-0.1186185416014868</c:v>
                </c:pt>
                <c:pt idx="124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DE-42FB-ACD6-63E13648557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-3.6068968487511774E-2</c:v>
                </c:pt>
                <c:pt idx="362">
                  <c:v>-3.6179267075397273E-2</c:v>
                </c:pt>
                <c:pt idx="363">
                  <c:v>-3.8221281472736998E-2</c:v>
                </c:pt>
                <c:pt idx="364">
                  <c:v>-3.8233205644400289E-2</c:v>
                </c:pt>
                <c:pt idx="365">
                  <c:v>-3.8233205644400289E-2</c:v>
                </c:pt>
                <c:pt idx="366">
                  <c:v>-3.8343504232285788E-2</c:v>
                </c:pt>
                <c:pt idx="367">
                  <c:v>-4.0442158445026175E-2</c:v>
                </c:pt>
                <c:pt idx="368">
                  <c:v>-4.0579286419154106E-2</c:v>
                </c:pt>
                <c:pt idx="369">
                  <c:v>-4.0615058934143994E-2</c:v>
                </c:pt>
                <c:pt idx="370">
                  <c:v>-4.0689585007039605E-2</c:v>
                </c:pt>
                <c:pt idx="371">
                  <c:v>-4.2329158610743031E-2</c:v>
                </c:pt>
                <c:pt idx="372">
                  <c:v>-4.2490134928197545E-2</c:v>
                </c:pt>
                <c:pt idx="373">
                  <c:v>-4.2725637318547671E-2</c:v>
                </c:pt>
                <c:pt idx="374">
                  <c:v>-4.2725637318547671E-2</c:v>
                </c:pt>
                <c:pt idx="375">
                  <c:v>-4.2779296091032509E-2</c:v>
                </c:pt>
                <c:pt idx="376">
                  <c:v>-4.2973063880561102E-2</c:v>
                </c:pt>
                <c:pt idx="377">
                  <c:v>-4.5029983492479941E-2</c:v>
                </c:pt>
                <c:pt idx="378">
                  <c:v>-4.6630803538277657E-2</c:v>
                </c:pt>
                <c:pt idx="379">
                  <c:v>-4.680072298447964E-2</c:v>
                </c:pt>
                <c:pt idx="380">
                  <c:v>-4.6866305928627783E-2</c:v>
                </c:pt>
                <c:pt idx="381">
                  <c:v>-4.6866305928627783E-2</c:v>
                </c:pt>
                <c:pt idx="382">
                  <c:v>-4.6866305928627783E-2</c:v>
                </c:pt>
                <c:pt idx="383">
                  <c:v>-4.7071997889819667E-2</c:v>
                </c:pt>
                <c:pt idx="384">
                  <c:v>-4.7271727765179905E-2</c:v>
                </c:pt>
                <c:pt idx="385">
                  <c:v>-4.8753306094344626E-2</c:v>
                </c:pt>
                <c:pt idx="386">
                  <c:v>-4.8789078609334527E-2</c:v>
                </c:pt>
                <c:pt idx="387">
                  <c:v>-4.9441927007900066E-2</c:v>
                </c:pt>
                <c:pt idx="388">
                  <c:v>-4.9599922282438758E-2</c:v>
                </c:pt>
                <c:pt idx="389">
                  <c:v>-5.1385566989017584E-2</c:v>
                </c:pt>
                <c:pt idx="390">
                  <c:v>-5.1770121525158933E-2</c:v>
                </c:pt>
                <c:pt idx="391">
                  <c:v>-5.1776083610990578E-2</c:v>
                </c:pt>
                <c:pt idx="392">
                  <c:v>-5.1793969868485529E-2</c:v>
                </c:pt>
                <c:pt idx="393">
                  <c:v>-5.1811856125980479E-2</c:v>
                </c:pt>
                <c:pt idx="394">
                  <c:v>-5.1847628640970367E-2</c:v>
                </c:pt>
                <c:pt idx="395">
                  <c:v>-5.1847628640970367E-2</c:v>
                </c:pt>
                <c:pt idx="396">
                  <c:v>-5.3385846785535762E-2</c:v>
                </c:pt>
                <c:pt idx="397">
                  <c:v>-5.3657121690875775E-2</c:v>
                </c:pt>
                <c:pt idx="398">
                  <c:v>-5.3710780463360627E-2</c:v>
                </c:pt>
                <c:pt idx="399">
                  <c:v>-5.3856851566236014E-2</c:v>
                </c:pt>
                <c:pt idx="400">
                  <c:v>-5.5967429950639705E-2</c:v>
                </c:pt>
                <c:pt idx="401">
                  <c:v>-5.7878278459683144E-2</c:v>
                </c:pt>
                <c:pt idx="402">
                  <c:v>-5.8072046249211737E-2</c:v>
                </c:pt>
                <c:pt idx="403">
                  <c:v>-5.8638444403218373E-2</c:v>
                </c:pt>
                <c:pt idx="404">
                  <c:v>-5.8951453909379933E-2</c:v>
                </c:pt>
                <c:pt idx="405">
                  <c:v>-6.0197529848194528E-2</c:v>
                </c:pt>
                <c:pt idx="406">
                  <c:v>-6.092192327673987E-2</c:v>
                </c:pt>
                <c:pt idx="407">
                  <c:v>-6.2206752773460175E-2</c:v>
                </c:pt>
                <c:pt idx="408">
                  <c:v>-6.2331956575924816E-2</c:v>
                </c:pt>
                <c:pt idx="409">
                  <c:v>-6.2737378412476938E-2</c:v>
                </c:pt>
                <c:pt idx="410">
                  <c:v>-6.278507509913013E-2</c:v>
                </c:pt>
                <c:pt idx="411">
                  <c:v>-6.4454459131991784E-2</c:v>
                </c:pt>
                <c:pt idx="412">
                  <c:v>-6.4454459131991784E-2</c:v>
                </c:pt>
                <c:pt idx="413">
                  <c:v>-6.4689961522341924E-2</c:v>
                </c:pt>
                <c:pt idx="414">
                  <c:v>-6.5202700903863722E-2</c:v>
                </c:pt>
                <c:pt idx="415">
                  <c:v>-6.6666392975533492E-2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DE-42FB-ACD6-63E13648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817224"/>
        <c:axId val="1"/>
      </c:scatterChart>
      <c:valAx>
        <c:axId val="587817224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3038869257950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1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75806451612903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14456686540114"/>
          <c:w val="0.80645161290322576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B-42DB-9D98-EF352AB15E1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B-42DB-9D98-EF352AB15E1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B-42DB-9D98-EF352AB15E1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  <c:pt idx="415">
                  <c:v>-6.5259299997705966E-2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B-42DB-9D98-EF352AB15E1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B-42DB-9D98-EF352AB15E1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B-42DB-9D98-EF352AB15E1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B-42DB-9D98-EF352AB15E1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-3.6068968487511774E-2</c:v>
                </c:pt>
                <c:pt idx="362">
                  <c:v>-3.6179267075397273E-2</c:v>
                </c:pt>
                <c:pt idx="363">
                  <c:v>-3.8221281472736998E-2</c:v>
                </c:pt>
                <c:pt idx="364">
                  <c:v>-3.8233205644400289E-2</c:v>
                </c:pt>
                <c:pt idx="365">
                  <c:v>-3.8233205644400289E-2</c:v>
                </c:pt>
                <c:pt idx="366">
                  <c:v>-3.8343504232285788E-2</c:v>
                </c:pt>
                <c:pt idx="367">
                  <c:v>-4.0442158445026175E-2</c:v>
                </c:pt>
                <c:pt idx="368">
                  <c:v>-4.0579286419154106E-2</c:v>
                </c:pt>
                <c:pt idx="369">
                  <c:v>-4.0615058934143994E-2</c:v>
                </c:pt>
                <c:pt idx="370">
                  <c:v>-4.0689585007039605E-2</c:v>
                </c:pt>
                <c:pt idx="371">
                  <c:v>-4.2329158610743031E-2</c:v>
                </c:pt>
                <c:pt idx="372">
                  <c:v>-4.2490134928197545E-2</c:v>
                </c:pt>
                <c:pt idx="373">
                  <c:v>-4.2725637318547671E-2</c:v>
                </c:pt>
                <c:pt idx="374">
                  <c:v>-4.2725637318547671E-2</c:v>
                </c:pt>
                <c:pt idx="375">
                  <c:v>-4.2779296091032509E-2</c:v>
                </c:pt>
                <c:pt idx="376">
                  <c:v>-4.2973063880561102E-2</c:v>
                </c:pt>
                <c:pt idx="377">
                  <c:v>-4.5029983492479941E-2</c:v>
                </c:pt>
                <c:pt idx="378">
                  <c:v>-4.6630803538277657E-2</c:v>
                </c:pt>
                <c:pt idx="379">
                  <c:v>-4.680072298447964E-2</c:v>
                </c:pt>
                <c:pt idx="380">
                  <c:v>-4.6866305928627783E-2</c:v>
                </c:pt>
                <c:pt idx="381">
                  <c:v>-4.6866305928627783E-2</c:v>
                </c:pt>
                <c:pt idx="382">
                  <c:v>-4.6866305928627783E-2</c:v>
                </c:pt>
                <c:pt idx="383">
                  <c:v>-4.7071997889819667E-2</c:v>
                </c:pt>
                <c:pt idx="384">
                  <c:v>-4.7271727765179905E-2</c:v>
                </c:pt>
                <c:pt idx="385">
                  <c:v>-4.8753306094344626E-2</c:v>
                </c:pt>
                <c:pt idx="386">
                  <c:v>-4.8789078609334527E-2</c:v>
                </c:pt>
                <c:pt idx="387">
                  <c:v>-4.9441927007900066E-2</c:v>
                </c:pt>
                <c:pt idx="388">
                  <c:v>-4.9599922282438758E-2</c:v>
                </c:pt>
                <c:pt idx="389">
                  <c:v>-5.1385566989017584E-2</c:v>
                </c:pt>
                <c:pt idx="390">
                  <c:v>-5.1770121525158933E-2</c:v>
                </c:pt>
                <c:pt idx="391">
                  <c:v>-5.1776083610990578E-2</c:v>
                </c:pt>
                <c:pt idx="392">
                  <c:v>-5.1793969868485529E-2</c:v>
                </c:pt>
                <c:pt idx="393">
                  <c:v>-5.1811856125980479E-2</c:v>
                </c:pt>
                <c:pt idx="394">
                  <c:v>-5.1847628640970367E-2</c:v>
                </c:pt>
                <c:pt idx="395">
                  <c:v>-5.1847628640970367E-2</c:v>
                </c:pt>
                <c:pt idx="396">
                  <c:v>-5.3385846785535762E-2</c:v>
                </c:pt>
                <c:pt idx="397">
                  <c:v>-5.3657121690875775E-2</c:v>
                </c:pt>
                <c:pt idx="398">
                  <c:v>-5.3710780463360627E-2</c:v>
                </c:pt>
                <c:pt idx="399">
                  <c:v>-5.3856851566236014E-2</c:v>
                </c:pt>
                <c:pt idx="400">
                  <c:v>-5.5967429950639705E-2</c:v>
                </c:pt>
                <c:pt idx="401">
                  <c:v>-5.7878278459683144E-2</c:v>
                </c:pt>
                <c:pt idx="402">
                  <c:v>-5.8072046249211737E-2</c:v>
                </c:pt>
                <c:pt idx="403">
                  <c:v>-5.8638444403218373E-2</c:v>
                </c:pt>
                <c:pt idx="404">
                  <c:v>-5.8951453909379933E-2</c:v>
                </c:pt>
                <c:pt idx="405">
                  <c:v>-6.0197529848194528E-2</c:v>
                </c:pt>
                <c:pt idx="406">
                  <c:v>-6.092192327673987E-2</c:v>
                </c:pt>
                <c:pt idx="407">
                  <c:v>-6.2206752773460175E-2</c:v>
                </c:pt>
                <c:pt idx="408">
                  <c:v>-6.2331956575924816E-2</c:v>
                </c:pt>
                <c:pt idx="409">
                  <c:v>-6.2737378412476938E-2</c:v>
                </c:pt>
                <c:pt idx="410">
                  <c:v>-6.278507509913013E-2</c:v>
                </c:pt>
                <c:pt idx="411">
                  <c:v>-6.4454459131991784E-2</c:v>
                </c:pt>
                <c:pt idx="412">
                  <c:v>-6.4454459131991784E-2</c:v>
                </c:pt>
                <c:pt idx="413">
                  <c:v>-6.4689961522341924E-2</c:v>
                </c:pt>
                <c:pt idx="414">
                  <c:v>-6.5202700903863722E-2</c:v>
                </c:pt>
                <c:pt idx="415">
                  <c:v>-6.6666392975533492E-2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B-42DB-9D98-EF352AB15E1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CB-42DB-9D98-EF352AB1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818208"/>
        <c:axId val="1"/>
      </c:scatterChart>
      <c:valAx>
        <c:axId val="58781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1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25806451612903"/>
          <c:y val="0.92192475940507435"/>
          <c:w val="0.7548387096774193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815384615384615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414456686540114"/>
          <c:w val="0.81384615384615389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2'!$H$21:$H$984</c:f>
              <c:numCache>
                <c:formatCode>General</c:formatCode>
                <c:ptCount val="964"/>
                <c:pt idx="2">
                  <c:v>5.7377999983145855E-3</c:v>
                </c:pt>
                <c:pt idx="3">
                  <c:v>1.8150399999285582E-2</c:v>
                </c:pt>
                <c:pt idx="4">
                  <c:v>-6.9892000028630719E-3</c:v>
                </c:pt>
                <c:pt idx="5">
                  <c:v>4.6612000005552545E-3</c:v>
                </c:pt>
                <c:pt idx="6">
                  <c:v>-1.2200000128359534E-4</c:v>
                </c:pt>
                <c:pt idx="7">
                  <c:v>6.2905999984650407E-3</c:v>
                </c:pt>
                <c:pt idx="8">
                  <c:v>1.1094800000137184E-2</c:v>
                </c:pt>
                <c:pt idx="9">
                  <c:v>1.5325799999118317E-2</c:v>
                </c:pt>
                <c:pt idx="10">
                  <c:v>2.2508600002765888E-2</c:v>
                </c:pt>
                <c:pt idx="11">
                  <c:v>3.6738799997692695E-2</c:v>
                </c:pt>
                <c:pt idx="12">
                  <c:v>4.1113100000075065E-2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1-47BB-A86F-10FF493CB8A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2'!$I$21:$I$984</c:f>
              <c:numCache>
                <c:formatCode>General</c:formatCode>
                <c:ptCount val="964"/>
                <c:pt idx="0">
                  <c:v>1.4595099997677607E-2</c:v>
                </c:pt>
                <c:pt idx="1">
                  <c:v>1.8381599998974707E-2</c:v>
                </c:pt>
                <c:pt idx="13">
                  <c:v>5.2023999960510992E-3</c:v>
                </c:pt>
                <c:pt idx="14">
                  <c:v>-2.5807999991229735E-3</c:v>
                </c:pt>
                <c:pt idx="15">
                  <c:v>3.1635999999707565E-2</c:v>
                </c:pt>
                <c:pt idx="16">
                  <c:v>1.344020000033197E-2</c:v>
                </c:pt>
                <c:pt idx="17">
                  <c:v>-6.7555999994510785E-3</c:v>
                </c:pt>
                <c:pt idx="18">
                  <c:v>2.5048600000445731E-2</c:v>
                </c:pt>
                <c:pt idx="19">
                  <c:v>-2.0944299998518545E-2</c:v>
                </c:pt>
                <c:pt idx="20">
                  <c:v>-3.1401000014739111E-3</c:v>
                </c:pt>
                <c:pt idx="21">
                  <c:v>-5.3358999975898769E-3</c:v>
                </c:pt>
                <c:pt idx="22">
                  <c:v>-4.5317000040085986E-3</c:v>
                </c:pt>
                <c:pt idx="23">
                  <c:v>-1.2510699998529162E-2</c:v>
                </c:pt>
                <c:pt idx="24">
                  <c:v>5.727100000513019E-3</c:v>
                </c:pt>
                <c:pt idx="25">
                  <c:v>-5.1469000027282164E-3</c:v>
                </c:pt>
                <c:pt idx="26">
                  <c:v>-1.8510400001105154E-2</c:v>
                </c:pt>
                <c:pt idx="27">
                  <c:v>-1.9481100000120932E-2</c:v>
                </c:pt>
                <c:pt idx="28">
                  <c:v>-5.8726999995997176E-3</c:v>
                </c:pt>
                <c:pt idx="29">
                  <c:v>8.1482999994477723E-3</c:v>
                </c:pt>
                <c:pt idx="30">
                  <c:v>-3.6348999965412077E-3</c:v>
                </c:pt>
                <c:pt idx="31">
                  <c:v>-1.1201299999811454E-2</c:v>
                </c:pt>
                <c:pt idx="32">
                  <c:v>-3.5929000005125999E-3</c:v>
                </c:pt>
                <c:pt idx="33">
                  <c:v>1.4071000005060341E-3</c:v>
                </c:pt>
                <c:pt idx="34">
                  <c:v>-3.9844999992055818E-3</c:v>
                </c:pt>
                <c:pt idx="35">
                  <c:v>1.2015500000416068E-2</c:v>
                </c:pt>
                <c:pt idx="36">
                  <c:v>-9.3550999990839045E-3</c:v>
                </c:pt>
                <c:pt idx="37">
                  <c:v>-2.4110000013024546E-3</c:v>
                </c:pt>
                <c:pt idx="38">
                  <c:v>4.2183999976259656E-3</c:v>
                </c:pt>
                <c:pt idx="39">
                  <c:v>-2.1173200002522208E-2</c:v>
                </c:pt>
                <c:pt idx="40">
                  <c:v>5.0435999983164947E-3</c:v>
                </c:pt>
                <c:pt idx="41">
                  <c:v>-2.1521999988181051E-3</c:v>
                </c:pt>
                <c:pt idx="42">
                  <c:v>-5.9354000004532281E-3</c:v>
                </c:pt>
                <c:pt idx="43">
                  <c:v>-4.1312000030302443E-3</c:v>
                </c:pt>
                <c:pt idx="44">
                  <c:v>8.3024000014120247E-3</c:v>
                </c:pt>
                <c:pt idx="45">
                  <c:v>-1.2850000020989683E-3</c:v>
                </c:pt>
                <c:pt idx="46">
                  <c:v>1.1526299997058231E-2</c:v>
                </c:pt>
                <c:pt idx="47">
                  <c:v>3.1743099996674573E-2</c:v>
                </c:pt>
                <c:pt idx="48">
                  <c:v>2.1557000000029802E-3</c:v>
                </c:pt>
                <c:pt idx="49">
                  <c:v>1.5142999996896833E-2</c:v>
                </c:pt>
                <c:pt idx="50">
                  <c:v>2.3597999970661476E-3</c:v>
                </c:pt>
                <c:pt idx="51">
                  <c:v>-2.700370000093244E-2</c:v>
                </c:pt>
                <c:pt idx="52">
                  <c:v>1.0450899997522356E-2</c:v>
                </c:pt>
                <c:pt idx="53">
                  <c:v>6.7096999991917983E-3</c:v>
                </c:pt>
                <c:pt idx="54">
                  <c:v>3.5210000023653265E-3</c:v>
                </c:pt>
                <c:pt idx="55">
                  <c:v>1.1986900000920286E-2</c:v>
                </c:pt>
                <c:pt idx="56">
                  <c:v>1.742759999979171E-2</c:v>
                </c:pt>
                <c:pt idx="57">
                  <c:v>2.6395399996545166E-2</c:v>
                </c:pt>
                <c:pt idx="58">
                  <c:v>3.0031899997993605E-2</c:v>
                </c:pt>
                <c:pt idx="59">
                  <c:v>3.2689399999071611E-2</c:v>
                </c:pt>
                <c:pt idx="60">
                  <c:v>4.3012099999032216E-2</c:v>
                </c:pt>
                <c:pt idx="61">
                  <c:v>2.6515800000197487E-2</c:v>
                </c:pt>
                <c:pt idx="62">
                  <c:v>1.0719899997639004E-2</c:v>
                </c:pt>
                <c:pt idx="63">
                  <c:v>1.6202599999814993E-2</c:v>
                </c:pt>
                <c:pt idx="64">
                  <c:v>-4.0627000016684178E-3</c:v>
                </c:pt>
                <c:pt idx="65">
                  <c:v>8.8535999966552481E-3</c:v>
                </c:pt>
                <c:pt idx="66">
                  <c:v>-4.768099999637343E-3</c:v>
                </c:pt>
                <c:pt idx="67">
                  <c:v>7.1271999986493029E-3</c:v>
                </c:pt>
                <c:pt idx="68">
                  <c:v>-1.4068000000406755E-2</c:v>
                </c:pt>
                <c:pt idx="69">
                  <c:v>-9.1649999994842801E-3</c:v>
                </c:pt>
                <c:pt idx="70">
                  <c:v>-1.5311700000893325E-2</c:v>
                </c:pt>
                <c:pt idx="71">
                  <c:v>-2.0191300005535595E-2</c:v>
                </c:pt>
                <c:pt idx="72">
                  <c:v>-7.7506000016001053E-3</c:v>
                </c:pt>
                <c:pt idx="73">
                  <c:v>2.8609999571926892E-4</c:v>
                </c:pt>
                <c:pt idx="74">
                  <c:v>-2.1762399999715853E-2</c:v>
                </c:pt>
                <c:pt idx="75">
                  <c:v>4.3579999983194284E-3</c:v>
                </c:pt>
                <c:pt idx="76">
                  <c:v>8.4190000052331015E-4</c:v>
                </c:pt>
                <c:pt idx="77">
                  <c:v>-4.0664000043761916E-3</c:v>
                </c:pt>
                <c:pt idx="78">
                  <c:v>-2.4580000026617199E-3</c:v>
                </c:pt>
                <c:pt idx="79">
                  <c:v>-3.6537999985739589E-3</c:v>
                </c:pt>
                <c:pt idx="80">
                  <c:v>4.9687999999150634E-3</c:v>
                </c:pt>
                <c:pt idx="81">
                  <c:v>-1.7303999993600883E-3</c:v>
                </c:pt>
                <c:pt idx="82">
                  <c:v>-8.1418000045232475E-3</c:v>
                </c:pt>
                <c:pt idx="83">
                  <c:v>-1.3375999988056719E-3</c:v>
                </c:pt>
                <c:pt idx="84">
                  <c:v>-5.6729999996605329E-3</c:v>
                </c:pt>
                <c:pt idx="85">
                  <c:v>-7.1974000020418316E-3</c:v>
                </c:pt>
                <c:pt idx="86">
                  <c:v>2.390910000394797E-2</c:v>
                </c:pt>
                <c:pt idx="87">
                  <c:v>3.7710000033257529E-3</c:v>
                </c:pt>
                <c:pt idx="88">
                  <c:v>1.7106699997384567E-2</c:v>
                </c:pt>
                <c:pt idx="89">
                  <c:v>-8.3757000029436313E-3</c:v>
                </c:pt>
                <c:pt idx="90">
                  <c:v>1.3526400005503092E-2</c:v>
                </c:pt>
                <c:pt idx="91">
                  <c:v>-6.2488000039593317E-3</c:v>
                </c:pt>
                <c:pt idx="92">
                  <c:v>-4.4459999480750412E-4</c:v>
                </c:pt>
                <c:pt idx="93">
                  <c:v>2.8359600000840146E-2</c:v>
                </c:pt>
                <c:pt idx="94">
                  <c:v>1.7695599999569822E-2</c:v>
                </c:pt>
                <c:pt idx="95">
                  <c:v>4.0304000001924578E-2</c:v>
                </c:pt>
                <c:pt idx="96">
                  <c:v>-1.4149399998132139E-2</c:v>
                </c:pt>
                <c:pt idx="97">
                  <c:v>-1.1128400001325645E-2</c:v>
                </c:pt>
                <c:pt idx="98">
                  <c:v>-1.931709999917075E-2</c:v>
                </c:pt>
                <c:pt idx="99">
                  <c:v>-2.0184000000881497E-2</c:v>
                </c:pt>
                <c:pt idx="100">
                  <c:v>-3.3609300000534859E-2</c:v>
                </c:pt>
                <c:pt idx="101">
                  <c:v>-9.0008999977726489E-3</c:v>
                </c:pt>
                <c:pt idx="102">
                  <c:v>3.8033000018913299E-3</c:v>
                </c:pt>
                <c:pt idx="103">
                  <c:v>6.0749999829567969E-4</c:v>
                </c:pt>
                <c:pt idx="104">
                  <c:v>-4.27740000304766E-3</c:v>
                </c:pt>
                <c:pt idx="105">
                  <c:v>1.6792700000223704E-2</c:v>
                </c:pt>
                <c:pt idx="106">
                  <c:v>-2.3871299999882467E-2</c:v>
                </c:pt>
                <c:pt idx="107">
                  <c:v>-1.2688800001342315E-2</c:v>
                </c:pt>
                <c:pt idx="108">
                  <c:v>-2.4156999999831896E-2</c:v>
                </c:pt>
                <c:pt idx="109">
                  <c:v>-1.0695299999497365E-2</c:v>
                </c:pt>
                <c:pt idx="110">
                  <c:v>1.2982000043848529E-3</c:v>
                </c:pt>
                <c:pt idx="111">
                  <c:v>-3.4834300000511575E-2</c:v>
                </c:pt>
                <c:pt idx="112">
                  <c:v>1.0354999998526182E-2</c:v>
                </c:pt>
                <c:pt idx="113">
                  <c:v>-8.4079999942332506E-4</c:v>
                </c:pt>
                <c:pt idx="114">
                  <c:v>4.9078000010922551E-3</c:v>
                </c:pt>
                <c:pt idx="115">
                  <c:v>1.867119999951683E-2</c:v>
                </c:pt>
                <c:pt idx="122">
                  <c:v>1.7813800004660152E-2</c:v>
                </c:pt>
                <c:pt idx="123">
                  <c:v>-1.4500600002065767E-2</c:v>
                </c:pt>
                <c:pt idx="124">
                  <c:v>-2.156950000062352E-2</c:v>
                </c:pt>
                <c:pt idx="125">
                  <c:v>1.5927699998428579E-2</c:v>
                </c:pt>
                <c:pt idx="126">
                  <c:v>7.6846000010846183E-3</c:v>
                </c:pt>
                <c:pt idx="127">
                  <c:v>-1.7511199999717064E-2</c:v>
                </c:pt>
                <c:pt idx="128">
                  <c:v>1.2097200000425801E-2</c:v>
                </c:pt>
                <c:pt idx="129">
                  <c:v>-1.8335200002184138E-2</c:v>
                </c:pt>
                <c:pt idx="130">
                  <c:v>-4.8525000020163134E-3</c:v>
                </c:pt>
                <c:pt idx="131">
                  <c:v>-1.8814000002748799E-2</c:v>
                </c:pt>
                <c:pt idx="132">
                  <c:v>5.2919000008841977E-3</c:v>
                </c:pt>
                <c:pt idx="133">
                  <c:v>-1.9962999998824671E-2</c:v>
                </c:pt>
                <c:pt idx="134">
                  <c:v>-8.3799999993061647E-3</c:v>
                </c:pt>
                <c:pt idx="135">
                  <c:v>9.6409999969182536E-3</c:v>
                </c:pt>
                <c:pt idx="136">
                  <c:v>-1.4002000003529247E-2</c:v>
                </c:pt>
                <c:pt idx="137">
                  <c:v>-1.1001999999280088E-2</c:v>
                </c:pt>
                <c:pt idx="138">
                  <c:v>-1.4505400002235547E-2</c:v>
                </c:pt>
                <c:pt idx="139">
                  <c:v>1.8711400000029244E-2</c:v>
                </c:pt>
                <c:pt idx="140">
                  <c:v>-1.533680000284221E-2</c:v>
                </c:pt>
                <c:pt idx="141">
                  <c:v>-1.1504499998409301E-2</c:v>
                </c:pt>
                <c:pt idx="142">
                  <c:v>6.495499997981824E-3</c:v>
                </c:pt>
                <c:pt idx="143">
                  <c:v>-6.4835000011953525E-3</c:v>
                </c:pt>
                <c:pt idx="144">
                  <c:v>-1.2020599999232218E-2</c:v>
                </c:pt>
                <c:pt idx="145">
                  <c:v>1.8365700001595542E-2</c:v>
                </c:pt>
                <c:pt idx="146">
                  <c:v>2.0556200004648417E-2</c:v>
                </c:pt>
                <c:pt idx="147">
                  <c:v>7.3603999990154989E-3</c:v>
                </c:pt>
                <c:pt idx="148">
                  <c:v>-7.0095999981276691E-3</c:v>
                </c:pt>
                <c:pt idx="149">
                  <c:v>2.0840000070165843E-4</c:v>
                </c:pt>
                <c:pt idx="150">
                  <c:v>-6.8324000021675602E-3</c:v>
                </c:pt>
                <c:pt idx="151">
                  <c:v>-1.1293800002022181E-2</c:v>
                </c:pt>
                <c:pt idx="152">
                  <c:v>-1.402080000116257E-2</c:v>
                </c:pt>
                <c:pt idx="153">
                  <c:v>9.8954999994020909E-3</c:v>
                </c:pt>
                <c:pt idx="154">
                  <c:v>-1.1935900001844857E-2</c:v>
                </c:pt>
                <c:pt idx="155">
                  <c:v>-1.8802800004777964E-2</c:v>
                </c:pt>
                <c:pt idx="156">
                  <c:v>-1.5998599999875296E-2</c:v>
                </c:pt>
                <c:pt idx="157">
                  <c:v>-1.7137599999841768E-2</c:v>
                </c:pt>
                <c:pt idx="158">
                  <c:v>-4.3290800000249874E-2</c:v>
                </c:pt>
                <c:pt idx="159">
                  <c:v>-2.8486600000178441E-2</c:v>
                </c:pt>
                <c:pt idx="160">
                  <c:v>-2.3199700000986923E-2</c:v>
                </c:pt>
                <c:pt idx="161">
                  <c:v>-3.3611700004257727E-2</c:v>
                </c:pt>
                <c:pt idx="162">
                  <c:v>-1.9776999994064681E-2</c:v>
                </c:pt>
                <c:pt idx="164">
                  <c:v>-2.8629700005694758E-2</c:v>
                </c:pt>
                <c:pt idx="165">
                  <c:v>-7.390700004179962E-3</c:v>
                </c:pt>
                <c:pt idx="166">
                  <c:v>-5.3172700005234219E-2</c:v>
                </c:pt>
                <c:pt idx="167">
                  <c:v>-3.3298399997875094E-2</c:v>
                </c:pt>
                <c:pt idx="168">
                  <c:v>-1.9669000001158565E-2</c:v>
                </c:pt>
                <c:pt idx="169">
                  <c:v>-7.0745000048191287E-3</c:v>
                </c:pt>
                <c:pt idx="170">
                  <c:v>-2.9249300001538359E-2</c:v>
                </c:pt>
                <c:pt idx="171">
                  <c:v>-3.7445100002514664E-2</c:v>
                </c:pt>
                <c:pt idx="172">
                  <c:v>-1.6794700000900775E-2</c:v>
                </c:pt>
                <c:pt idx="173">
                  <c:v>-4.7738499997649342E-2</c:v>
                </c:pt>
                <c:pt idx="174">
                  <c:v>-2.389229999971576E-2</c:v>
                </c:pt>
                <c:pt idx="175">
                  <c:v>-2.4052300002949778E-2</c:v>
                </c:pt>
                <c:pt idx="176">
                  <c:v>-1.6227100000833161E-2</c:v>
                </c:pt>
                <c:pt idx="177">
                  <c:v>-1.1814500001491979E-2</c:v>
                </c:pt>
                <c:pt idx="178">
                  <c:v>-2.9010300000663847E-2</c:v>
                </c:pt>
                <c:pt idx="179">
                  <c:v>-1.6156999998202082E-2</c:v>
                </c:pt>
                <c:pt idx="180">
                  <c:v>-3.5737300000619143E-2</c:v>
                </c:pt>
                <c:pt idx="181">
                  <c:v>-3.1933099999150727E-2</c:v>
                </c:pt>
                <c:pt idx="182">
                  <c:v>-8.5204999995767139E-3</c:v>
                </c:pt>
                <c:pt idx="183">
                  <c:v>0</c:v>
                </c:pt>
                <c:pt idx="184">
                  <c:v>-4.0184499994211365E-2</c:v>
                </c:pt>
                <c:pt idx="185">
                  <c:v>0</c:v>
                </c:pt>
                <c:pt idx="186">
                  <c:v>-4.8127699999895412E-2</c:v>
                </c:pt>
                <c:pt idx="187">
                  <c:v>-2.9519299998355564E-2</c:v>
                </c:pt>
                <c:pt idx="188">
                  <c:v>-6.3025000054039992E-3</c:v>
                </c:pt>
                <c:pt idx="189">
                  <c:v>1.2501700002758298E-2</c:v>
                </c:pt>
                <c:pt idx="190">
                  <c:v>2.110100002028048E-3</c:v>
                </c:pt>
                <c:pt idx="191">
                  <c:v>-2.4057599999650847E-2</c:v>
                </c:pt>
                <c:pt idx="192">
                  <c:v>3.8167000020621344E-3</c:v>
                </c:pt>
                <c:pt idx="193">
                  <c:v>-1.5748999940115027E-3</c:v>
                </c:pt>
                <c:pt idx="194">
                  <c:v>5.3275000027497299E-3</c:v>
                </c:pt>
                <c:pt idx="195">
                  <c:v>0</c:v>
                </c:pt>
                <c:pt idx="196">
                  <c:v>0</c:v>
                </c:pt>
                <c:pt idx="197">
                  <c:v>-1.4154000004054978E-2</c:v>
                </c:pt>
                <c:pt idx="198">
                  <c:v>-1.3154000000213273E-2</c:v>
                </c:pt>
                <c:pt idx="199">
                  <c:v>-1.9372000024304725E-3</c:v>
                </c:pt>
                <c:pt idx="200">
                  <c:v>-1.6132999997353181E-2</c:v>
                </c:pt>
                <c:pt idx="201">
                  <c:v>-1.2720400001853704E-2</c:v>
                </c:pt>
                <c:pt idx="202">
                  <c:v>-5.8881000004475936E-3</c:v>
                </c:pt>
                <c:pt idx="203">
                  <c:v>-1.7454500004532747E-2</c:v>
                </c:pt>
                <c:pt idx="204">
                  <c:v>-1.9846100003633182E-2</c:v>
                </c:pt>
                <c:pt idx="205">
                  <c:v>-1.1384400000679307E-2</c:v>
                </c:pt>
                <c:pt idx="206">
                  <c:v>-1.4139500002784189E-2</c:v>
                </c:pt>
                <c:pt idx="207">
                  <c:v>-4.7268999987863936E-3</c:v>
                </c:pt>
                <c:pt idx="208">
                  <c:v>1.674250000360189E-2</c:v>
                </c:pt>
                <c:pt idx="209">
                  <c:v>-1.7208400000527035E-2</c:v>
                </c:pt>
                <c:pt idx="210">
                  <c:v>-2.3851400001149159E-2</c:v>
                </c:pt>
                <c:pt idx="211">
                  <c:v>-1.1696399997163098E-2</c:v>
                </c:pt>
                <c:pt idx="212">
                  <c:v>-3.1892200000584126E-2</c:v>
                </c:pt>
                <c:pt idx="213">
                  <c:v>-2.9700500002945773E-2</c:v>
                </c:pt>
                <c:pt idx="214">
                  <c:v>-3.5868200000550132E-2</c:v>
                </c:pt>
                <c:pt idx="215">
                  <c:v>-2.3847199998272117E-2</c:v>
                </c:pt>
                <c:pt idx="216">
                  <c:v>-3.3189700006914791E-2</c:v>
                </c:pt>
                <c:pt idx="217">
                  <c:v>-4.0812000006553717E-2</c:v>
                </c:pt>
                <c:pt idx="218">
                  <c:v>-2.8595199997653253E-2</c:v>
                </c:pt>
                <c:pt idx="219">
                  <c:v>-3.8650299997243565E-2</c:v>
                </c:pt>
                <c:pt idx="220">
                  <c:v>-3.7950300000375137E-2</c:v>
                </c:pt>
                <c:pt idx="221">
                  <c:v>-1.5483100003621075E-2</c:v>
                </c:pt>
                <c:pt idx="222">
                  <c:v>-3.2726800003729295E-2</c:v>
                </c:pt>
                <c:pt idx="223">
                  <c:v>-2.5852500002656598E-2</c:v>
                </c:pt>
                <c:pt idx="224">
                  <c:v>-4.2195000001811422E-2</c:v>
                </c:pt>
                <c:pt idx="225">
                  <c:v>-3.2390799999120645E-2</c:v>
                </c:pt>
                <c:pt idx="226">
                  <c:v>-5.8214799995766953E-2</c:v>
                </c:pt>
                <c:pt idx="227">
                  <c:v>-3.9948899997398257E-2</c:v>
                </c:pt>
                <c:pt idx="229">
                  <c:v>-5.4704000001947861E-2</c:v>
                </c:pt>
                <c:pt idx="230">
                  <c:v>-1.9466199999442324E-2</c:v>
                </c:pt>
                <c:pt idx="231">
                  <c:v>-5.4675899998983368E-2</c:v>
                </c:pt>
                <c:pt idx="311">
                  <c:v>-4.6393399999942631E-2</c:v>
                </c:pt>
                <c:pt idx="352">
                  <c:v>-5.9787399994092993E-2</c:v>
                </c:pt>
                <c:pt idx="353">
                  <c:v>-5.5828600001404993E-2</c:v>
                </c:pt>
                <c:pt idx="355">
                  <c:v>-5.6731999997282401E-2</c:v>
                </c:pt>
                <c:pt idx="357">
                  <c:v>-6.3167000000248663E-2</c:v>
                </c:pt>
                <c:pt idx="358">
                  <c:v>-6.3912400000845082E-2</c:v>
                </c:pt>
                <c:pt idx="363">
                  <c:v>-6.1837499997636769E-2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1-47BB-A86F-10FF493CB8A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2'!$J$21:$J$984</c:f>
              <c:numCache>
                <c:formatCode>General</c:formatCode>
                <c:ptCount val="964"/>
                <c:pt idx="116">
                  <c:v>1.3873999996576458E-3</c:v>
                </c:pt>
                <c:pt idx="117">
                  <c:v>0</c:v>
                </c:pt>
                <c:pt idx="118">
                  <c:v>2.9999999969732016E-4</c:v>
                </c:pt>
                <c:pt idx="119">
                  <c:v>-5.7480000396026298E-4</c:v>
                </c:pt>
                <c:pt idx="120">
                  <c:v>-5.8449999778531492E-4</c:v>
                </c:pt>
                <c:pt idx="121">
                  <c:v>8.4069999866187572E-4</c:v>
                </c:pt>
                <c:pt idx="235">
                  <c:v>-4.9688400002196431E-2</c:v>
                </c:pt>
                <c:pt idx="247">
                  <c:v>-2.1693599999707658E-2</c:v>
                </c:pt>
                <c:pt idx="259">
                  <c:v>-2.3283399998035748E-2</c:v>
                </c:pt>
                <c:pt idx="264">
                  <c:v>-2.7916799997910857E-2</c:v>
                </c:pt>
                <c:pt idx="267">
                  <c:v>-2.9404799999610987E-2</c:v>
                </c:pt>
                <c:pt idx="275">
                  <c:v>-3.3915100000740495E-2</c:v>
                </c:pt>
                <c:pt idx="368">
                  <c:v>-5.1376400006120093E-2</c:v>
                </c:pt>
                <c:pt idx="369">
                  <c:v>-5.1551199998357333E-2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1-47BB-A86F-10FF493CB8A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2'!$K$21:$K$984</c:f>
              <c:numCache>
                <c:formatCode>General</c:formatCode>
                <c:ptCount val="964"/>
                <c:pt idx="163">
                  <c:v>-1.9678800003021024E-2</c:v>
                </c:pt>
                <c:pt idx="228">
                  <c:v>-5.9179600000788923E-2</c:v>
                </c:pt>
                <c:pt idx="232">
                  <c:v>-5.5897499994898681E-2</c:v>
                </c:pt>
                <c:pt idx="233">
                  <c:v>-5.5480700000771321E-2</c:v>
                </c:pt>
                <c:pt idx="234">
                  <c:v>-5.0988399998459499E-2</c:v>
                </c:pt>
                <c:pt idx="236">
                  <c:v>-5.502379999961704E-2</c:v>
                </c:pt>
                <c:pt idx="237">
                  <c:v>-4.1239899997890461E-2</c:v>
                </c:pt>
                <c:pt idx="238">
                  <c:v>-4.1607999999541789E-2</c:v>
                </c:pt>
                <c:pt idx="239">
                  <c:v>-3.1068600001162849E-2</c:v>
                </c:pt>
                <c:pt idx="241">
                  <c:v>-3.3423699998820666E-2</c:v>
                </c:pt>
                <c:pt idx="242">
                  <c:v>-3.2153599997400306E-2</c:v>
                </c:pt>
                <c:pt idx="243">
                  <c:v>-3.2390600004873704E-2</c:v>
                </c:pt>
                <c:pt idx="244">
                  <c:v>-3.1425499997567385E-2</c:v>
                </c:pt>
                <c:pt idx="245">
                  <c:v>-3.0800300002738368E-2</c:v>
                </c:pt>
                <c:pt idx="246">
                  <c:v>-3.0142800002067816E-2</c:v>
                </c:pt>
                <c:pt idx="248">
                  <c:v>-2.7641100001346786E-2</c:v>
                </c:pt>
                <c:pt idx="249">
                  <c:v>-2.4663399999553803E-2</c:v>
                </c:pt>
                <c:pt idx="251">
                  <c:v>-2.5547600002028048E-2</c:v>
                </c:pt>
                <c:pt idx="252">
                  <c:v>-2.9330800003663171E-2</c:v>
                </c:pt>
                <c:pt idx="253">
                  <c:v>-2.6994200001354329E-2</c:v>
                </c:pt>
                <c:pt idx="254">
                  <c:v>-2.4661599993123673E-2</c:v>
                </c:pt>
                <c:pt idx="255">
                  <c:v>-2.4043800003710203E-2</c:v>
                </c:pt>
                <c:pt idx="256">
                  <c:v>-2.4224100001447368E-2</c:v>
                </c:pt>
                <c:pt idx="257">
                  <c:v>-2.4204100001952611E-2</c:v>
                </c:pt>
                <c:pt idx="258">
                  <c:v>-2.3412800001096912E-2</c:v>
                </c:pt>
                <c:pt idx="260">
                  <c:v>-2.3997300006158184E-2</c:v>
                </c:pt>
                <c:pt idx="261">
                  <c:v>-2.5028399999428075E-2</c:v>
                </c:pt>
                <c:pt idx="262">
                  <c:v>-2.401339999778429E-2</c:v>
                </c:pt>
                <c:pt idx="263">
                  <c:v>-2.9088199997204356E-2</c:v>
                </c:pt>
                <c:pt idx="265">
                  <c:v>-2.5560100002621766E-2</c:v>
                </c:pt>
                <c:pt idx="266">
                  <c:v>-2.6705600001150742E-2</c:v>
                </c:pt>
                <c:pt idx="268">
                  <c:v>-2.8010599999106489E-2</c:v>
                </c:pt>
                <c:pt idx="269">
                  <c:v>-3.2146499994269107E-2</c:v>
                </c:pt>
                <c:pt idx="270">
                  <c:v>-3.1456499993510079E-2</c:v>
                </c:pt>
                <c:pt idx="271">
                  <c:v>-3.1456499993510079E-2</c:v>
                </c:pt>
                <c:pt idx="272">
                  <c:v>-3.1456499993510079E-2</c:v>
                </c:pt>
                <c:pt idx="273">
                  <c:v>-3.1232299996190704E-2</c:v>
                </c:pt>
                <c:pt idx="274">
                  <c:v>-3.643010000087088E-2</c:v>
                </c:pt>
                <c:pt idx="276">
                  <c:v>-3.693050000583753E-2</c:v>
                </c:pt>
                <c:pt idx="277">
                  <c:v>-3.9087500001187436E-2</c:v>
                </c:pt>
                <c:pt idx="278">
                  <c:v>-4.6794899993983563E-2</c:v>
                </c:pt>
                <c:pt idx="279">
                  <c:v>-4.3580699995800387E-2</c:v>
                </c:pt>
                <c:pt idx="280">
                  <c:v>-4.3766500006313436E-2</c:v>
                </c:pt>
                <c:pt idx="281">
                  <c:v>-4.4442300000810064E-2</c:v>
                </c:pt>
                <c:pt idx="282">
                  <c:v>-4.3958099995506927E-2</c:v>
                </c:pt>
                <c:pt idx="283">
                  <c:v>-4.1633900000306312E-2</c:v>
                </c:pt>
                <c:pt idx="284">
                  <c:v>-4.9267100002907682E-2</c:v>
                </c:pt>
                <c:pt idx="285">
                  <c:v>-4.7350300003017765E-2</c:v>
                </c:pt>
                <c:pt idx="286">
                  <c:v>-4.9051900001359172E-2</c:v>
                </c:pt>
                <c:pt idx="287">
                  <c:v>-4.4843499999842606E-2</c:v>
                </c:pt>
                <c:pt idx="288">
                  <c:v>-4.0535100000852253E-2</c:v>
                </c:pt>
                <c:pt idx="289">
                  <c:v>-4.5732600003248081E-2</c:v>
                </c:pt>
                <c:pt idx="290">
                  <c:v>-4.6608399999968242E-2</c:v>
                </c:pt>
                <c:pt idx="291">
                  <c:v>-4.6669999996083789E-2</c:v>
                </c:pt>
                <c:pt idx="292">
                  <c:v>-4.7635800001444295E-2</c:v>
                </c:pt>
                <c:pt idx="293">
                  <c:v>-4.6661599997605663E-2</c:v>
                </c:pt>
                <c:pt idx="294">
                  <c:v>-4.5517400001699571E-2</c:v>
                </c:pt>
                <c:pt idx="295">
                  <c:v>-4.692060000525089E-2</c:v>
                </c:pt>
                <c:pt idx="296">
                  <c:v>-4.6896400002879091E-2</c:v>
                </c:pt>
                <c:pt idx="297">
                  <c:v>-4.4462199999543373E-2</c:v>
                </c:pt>
                <c:pt idx="298">
                  <c:v>-4.5098000002326444E-2</c:v>
                </c:pt>
                <c:pt idx="299">
                  <c:v>-4.1883800004143268E-2</c:v>
                </c:pt>
                <c:pt idx="300">
                  <c:v>-4.365959999995539E-2</c:v>
                </c:pt>
                <c:pt idx="301">
                  <c:v>-4.5455399995262269E-2</c:v>
                </c:pt>
                <c:pt idx="302">
                  <c:v>-4.4871199999761302E-2</c:v>
                </c:pt>
                <c:pt idx="303">
                  <c:v>-4.5037000003503636E-2</c:v>
                </c:pt>
                <c:pt idx="304">
                  <c:v>-4.5192800003860611E-2</c:v>
                </c:pt>
                <c:pt idx="305">
                  <c:v>-4.5898599993961398E-2</c:v>
                </c:pt>
                <c:pt idx="306">
                  <c:v>-4.5604400002048351E-2</c:v>
                </c:pt>
                <c:pt idx="307">
                  <c:v>-4.5320199998968747E-2</c:v>
                </c:pt>
                <c:pt idx="308">
                  <c:v>-4.6485999999276828E-2</c:v>
                </c:pt>
                <c:pt idx="309">
                  <c:v>-4.6741799997107591E-2</c:v>
                </c:pt>
                <c:pt idx="310">
                  <c:v>-4.7327600004791748E-2</c:v>
                </c:pt>
                <c:pt idx="312">
                  <c:v>-4.625339999620337E-2</c:v>
                </c:pt>
                <c:pt idx="313">
                  <c:v>-4.5319199998630211E-2</c:v>
                </c:pt>
                <c:pt idx="314">
                  <c:v>-4.6685000001161825E-2</c:v>
                </c:pt>
                <c:pt idx="315">
                  <c:v>-4.6860800001013558E-2</c:v>
                </c:pt>
                <c:pt idx="316">
                  <c:v>-4.5226599999296013E-2</c:v>
                </c:pt>
                <c:pt idx="317">
                  <c:v>-4.6940899999754038E-2</c:v>
                </c:pt>
                <c:pt idx="318">
                  <c:v>-4.7753099992405623E-2</c:v>
                </c:pt>
                <c:pt idx="319">
                  <c:v>-4.7048899999936111E-2</c:v>
                </c:pt>
                <c:pt idx="320">
                  <c:v>-4.6034700004383922E-2</c:v>
                </c:pt>
                <c:pt idx="321">
                  <c:v>-4.6650500000396278E-2</c:v>
                </c:pt>
                <c:pt idx="322">
                  <c:v>-4.6757900003285613E-2</c:v>
                </c:pt>
                <c:pt idx="323">
                  <c:v>-4.6973700002126861E-2</c:v>
                </c:pt>
                <c:pt idx="324">
                  <c:v>-4.6799499992630444E-2</c:v>
                </c:pt>
                <c:pt idx="325">
                  <c:v>-4.6136899996781722E-2</c:v>
                </c:pt>
                <c:pt idx="326">
                  <c:v>-4.5092699998349417E-2</c:v>
                </c:pt>
                <c:pt idx="327">
                  <c:v>-4.4428499997593462E-2</c:v>
                </c:pt>
                <c:pt idx="328">
                  <c:v>-4.4504299999971408E-2</c:v>
                </c:pt>
                <c:pt idx="329">
                  <c:v>-4.6150100002705585E-2</c:v>
                </c:pt>
                <c:pt idx="330">
                  <c:v>-4.6775899994827341E-2</c:v>
                </c:pt>
                <c:pt idx="331">
                  <c:v>-4.6061699998972472E-2</c:v>
                </c:pt>
                <c:pt idx="332">
                  <c:v>-4.627749999781372E-2</c:v>
                </c:pt>
                <c:pt idx="333">
                  <c:v>-4.8264900004141964E-2</c:v>
                </c:pt>
                <c:pt idx="334">
                  <c:v>-4.8352300000260584E-2</c:v>
                </c:pt>
                <c:pt idx="335">
                  <c:v>-4.7508100004051812E-2</c:v>
                </c:pt>
                <c:pt idx="336">
                  <c:v>-4.9253899996983819E-2</c:v>
                </c:pt>
                <c:pt idx="337">
                  <c:v>-4.5709700003499165E-2</c:v>
                </c:pt>
                <c:pt idx="338">
                  <c:v>-4.6862399998644833E-2</c:v>
                </c:pt>
                <c:pt idx="339">
                  <c:v>-4.5217200000479352E-2</c:v>
                </c:pt>
                <c:pt idx="340">
                  <c:v>-4.7702999996545259E-2</c:v>
                </c:pt>
                <c:pt idx="341">
                  <c:v>-4.9897799995960668E-2</c:v>
                </c:pt>
                <c:pt idx="342">
                  <c:v>-4.8095800004375633E-2</c:v>
                </c:pt>
                <c:pt idx="343">
                  <c:v>-4.7981600000639446E-2</c:v>
                </c:pt>
                <c:pt idx="344">
                  <c:v>-4.7877400000288617E-2</c:v>
                </c:pt>
                <c:pt idx="345">
                  <c:v>-5.019900000479538E-2</c:v>
                </c:pt>
                <c:pt idx="346">
                  <c:v>-4.961639999964973E-2</c:v>
                </c:pt>
                <c:pt idx="347">
                  <c:v>-5.4594799999904353E-2</c:v>
                </c:pt>
                <c:pt idx="348">
                  <c:v>-5.4798199998913333E-2</c:v>
                </c:pt>
                <c:pt idx="349">
                  <c:v>-5.6261700003233273E-2</c:v>
                </c:pt>
                <c:pt idx="350">
                  <c:v>-5.5961700003535952E-2</c:v>
                </c:pt>
                <c:pt idx="351">
                  <c:v>-5.8729399999720044E-2</c:v>
                </c:pt>
                <c:pt idx="354">
                  <c:v>-5.8250900001439732E-2</c:v>
                </c:pt>
                <c:pt idx="356">
                  <c:v>-6.3274899999669287E-2</c:v>
                </c:pt>
                <c:pt idx="359">
                  <c:v>-6.4689800004998688E-2</c:v>
                </c:pt>
                <c:pt idx="360">
                  <c:v>-6.6832999997131992E-2</c:v>
                </c:pt>
                <c:pt idx="361">
                  <c:v>-6.6653699999733362E-2</c:v>
                </c:pt>
                <c:pt idx="362">
                  <c:v>-6.5375999998650514E-2</c:v>
                </c:pt>
                <c:pt idx="364">
                  <c:v>-6.2379100003454369E-2</c:v>
                </c:pt>
                <c:pt idx="365">
                  <c:v>-6.2339099997188896E-2</c:v>
                </c:pt>
                <c:pt idx="366">
                  <c:v>-6.1051399999996647E-2</c:v>
                </c:pt>
                <c:pt idx="367">
                  <c:v>-5.317300000024261E-2</c:v>
                </c:pt>
                <c:pt idx="370">
                  <c:v>-5.2398700005142018E-2</c:v>
                </c:pt>
                <c:pt idx="371">
                  <c:v>-4.5543699998233933E-2</c:v>
                </c:pt>
                <c:pt idx="372">
                  <c:v>-4.2790300001797732E-2</c:v>
                </c:pt>
                <c:pt idx="373">
                  <c:v>-4.7174400002404582E-2</c:v>
                </c:pt>
                <c:pt idx="374">
                  <c:v>-4.3474400001286995E-2</c:v>
                </c:pt>
                <c:pt idx="375">
                  <c:v>-4.4126600005256478E-2</c:v>
                </c:pt>
                <c:pt idx="376">
                  <c:v>-4.0590099997643847E-2</c:v>
                </c:pt>
                <c:pt idx="377">
                  <c:v>-3.6941099999239668E-2</c:v>
                </c:pt>
                <c:pt idx="378">
                  <c:v>-3.4513399994466454E-2</c:v>
                </c:pt>
                <c:pt idx="379">
                  <c:v>-3.4643699997104704E-2</c:v>
                </c:pt>
                <c:pt idx="380">
                  <c:v>-3.5777499993855599E-2</c:v>
                </c:pt>
                <c:pt idx="381">
                  <c:v>-3.4287499998754356E-2</c:v>
                </c:pt>
                <c:pt idx="382">
                  <c:v>-3.4077499993145466E-2</c:v>
                </c:pt>
                <c:pt idx="383">
                  <c:v>-3.4502599999541417E-2</c:v>
                </c:pt>
                <c:pt idx="384">
                  <c:v>-3.3561900003405754E-2</c:v>
                </c:pt>
                <c:pt idx="385">
                  <c:v>-3.2518200001504738E-2</c:v>
                </c:pt>
                <c:pt idx="386">
                  <c:v>-3.4393000001728069E-2</c:v>
                </c:pt>
                <c:pt idx="387">
                  <c:v>-3.5633099992992356E-2</c:v>
                </c:pt>
                <c:pt idx="388">
                  <c:v>-3.5721799999009818E-2</c:v>
                </c:pt>
                <c:pt idx="389">
                  <c:v>-3.9063900003384333E-2</c:v>
                </c:pt>
                <c:pt idx="390">
                  <c:v>-3.8493000000016764E-2</c:v>
                </c:pt>
                <c:pt idx="391">
                  <c:v>-3.7688799995521549E-2</c:v>
                </c:pt>
                <c:pt idx="392">
                  <c:v>-3.887620000023162E-2</c:v>
                </c:pt>
                <c:pt idx="393">
                  <c:v>-3.9463599998271093E-2</c:v>
                </c:pt>
                <c:pt idx="394">
                  <c:v>-3.9348400001472328E-2</c:v>
                </c:pt>
                <c:pt idx="395">
                  <c:v>-3.9348400001472328E-2</c:v>
                </c:pt>
                <c:pt idx="396">
                  <c:v>-4.5754799997666851E-2</c:v>
                </c:pt>
                <c:pt idx="397">
                  <c:v>-4.4563700001162942E-2</c:v>
                </c:pt>
                <c:pt idx="398">
                  <c:v>-4.5925900005386211E-2</c:v>
                </c:pt>
                <c:pt idx="399">
                  <c:v>-4.6222999997553416E-2</c:v>
                </c:pt>
                <c:pt idx="400">
                  <c:v>-5.4136200000357348E-2</c:v>
                </c:pt>
                <c:pt idx="401">
                  <c:v>-6.2390099992626347E-2</c:v>
                </c:pt>
                <c:pt idx="402">
                  <c:v>-6.2853600000380538E-2</c:v>
                </c:pt>
                <c:pt idx="403">
                  <c:v>-6.6054599999915808E-2</c:v>
                </c:pt>
                <c:pt idx="404">
                  <c:v>-6.4444100054970477E-2</c:v>
                </c:pt>
                <c:pt idx="405">
                  <c:v>-7.1476299955975264E-2</c:v>
                </c:pt>
                <c:pt idx="406">
                  <c:v>-7.472599990433082E-2</c:v>
                </c:pt>
                <c:pt idx="407">
                  <c:v>-7.5740899999800604E-2</c:v>
                </c:pt>
                <c:pt idx="408">
                  <c:v>-7.5592700100969523E-2</c:v>
                </c:pt>
                <c:pt idx="409">
                  <c:v>-7.7767099995980971E-2</c:v>
                </c:pt>
                <c:pt idx="410">
                  <c:v>-7.482349992642412E-2</c:v>
                </c:pt>
                <c:pt idx="411">
                  <c:v>-7.3527499996998813E-2</c:v>
                </c:pt>
                <c:pt idx="412">
                  <c:v>-7.3527500004274771E-2</c:v>
                </c:pt>
                <c:pt idx="413">
                  <c:v>-7.2491600003559142E-2</c:v>
                </c:pt>
                <c:pt idx="414">
                  <c:v>-6.8430400002398528E-2</c:v>
                </c:pt>
                <c:pt idx="415">
                  <c:v>-6.5259299997705966E-2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1-47BB-A86F-10FF493CB8AF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plus>
            <c:minus>
              <c:numRef>
                <c:f>'Active 2'!$D$21:$D$984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9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6.9999999999999999E-4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6.9999999999999994E-5</c:v>
                  </c:pt>
                  <c:pt idx="239">
                    <c:v>5.0000000000000001E-3</c:v>
                  </c:pt>
                  <c:pt idx="240">
                    <c:v>2.2000000000000001E-3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5.9999999999999995E-4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8.9999999999999998E-4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2.9999999999999997E-4</c:v>
                  </c:pt>
                  <c:pt idx="251">
                    <c:v>2.0000000000000001E-4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6.9999999999999994E-5</c:v>
                  </c:pt>
                  <c:pt idx="258">
                    <c:v>0</c:v>
                  </c:pt>
                  <c:pt idx="259">
                    <c:v>5.0000000000000001E-4</c:v>
                  </c:pt>
                  <c:pt idx="260">
                    <c:v>2.0000000000000001E-4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2.0000000000000001E-4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1E-3</c:v>
                  </c:pt>
                  <c:pt idx="268">
                    <c:v>3.0999999999999999E-3</c:v>
                  </c:pt>
                  <c:pt idx="269">
                    <c:v>4.0000000000000001E-3</c:v>
                  </c:pt>
                  <c:pt idx="270">
                    <c:v>3.8E-3</c:v>
                  </c:pt>
                  <c:pt idx="271">
                    <c:v>4.0000000000000001E-3</c:v>
                  </c:pt>
                  <c:pt idx="272">
                    <c:v>4.1000000000000003E-3</c:v>
                  </c:pt>
                  <c:pt idx="273">
                    <c:v>5.0000000000000001E-4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9.8999999999999999E-4</c:v>
                  </c:pt>
                  <c:pt idx="279">
                    <c:v>2.2000000000000001E-4</c:v>
                  </c:pt>
                  <c:pt idx="280">
                    <c:v>2.4000000000000001E-4</c:v>
                  </c:pt>
                  <c:pt idx="281">
                    <c:v>3.1E-4</c:v>
                  </c:pt>
                  <c:pt idx="282">
                    <c:v>3.6000000000000002E-4</c:v>
                  </c:pt>
                  <c:pt idx="283">
                    <c:v>6.8999999999999997E-4</c:v>
                  </c:pt>
                  <c:pt idx="284">
                    <c:v>1.6299999999999999E-3</c:v>
                  </c:pt>
                  <c:pt idx="285">
                    <c:v>9.1E-4</c:v>
                  </c:pt>
                  <c:pt idx="286">
                    <c:v>3.3E-4</c:v>
                  </c:pt>
                  <c:pt idx="287">
                    <c:v>1.17E-3</c:v>
                  </c:pt>
                  <c:pt idx="288">
                    <c:v>7.2999999999999996E-4</c:v>
                  </c:pt>
                  <c:pt idx="289">
                    <c:v>3.8999999999999999E-4</c:v>
                  </c:pt>
                  <c:pt idx="290">
                    <c:v>1.1E-4</c:v>
                  </c:pt>
                  <c:pt idx="291">
                    <c:v>1.1999999999999999E-3</c:v>
                  </c:pt>
                  <c:pt idx="292">
                    <c:v>7.9000000000000001E-4</c:v>
                  </c:pt>
                  <c:pt idx="293">
                    <c:v>2.4000000000000001E-4</c:v>
                  </c:pt>
                  <c:pt idx="294">
                    <c:v>2.5000000000000001E-4</c:v>
                  </c:pt>
                  <c:pt idx="295">
                    <c:v>4.2999999999999999E-4</c:v>
                  </c:pt>
                  <c:pt idx="296">
                    <c:v>2.9E-4</c:v>
                  </c:pt>
                  <c:pt idx="297">
                    <c:v>4.6000000000000001E-4</c:v>
                  </c:pt>
                  <c:pt idx="298">
                    <c:v>4.2999999999999999E-4</c:v>
                  </c:pt>
                  <c:pt idx="299">
                    <c:v>1.75E-3</c:v>
                  </c:pt>
                  <c:pt idx="300">
                    <c:v>2.3000000000000001E-4</c:v>
                  </c:pt>
                  <c:pt idx="301">
                    <c:v>2.7E-4</c:v>
                  </c:pt>
                  <c:pt idx="302">
                    <c:v>2.7E-4</c:v>
                  </c:pt>
                  <c:pt idx="303">
                    <c:v>1.9000000000000001E-4</c:v>
                  </c:pt>
                  <c:pt idx="304">
                    <c:v>2.7E-4</c:v>
                  </c:pt>
                  <c:pt idx="305">
                    <c:v>3.1E-4</c:v>
                  </c:pt>
                  <c:pt idx="306">
                    <c:v>2.7999999999999998E-4</c:v>
                  </c:pt>
                  <c:pt idx="307">
                    <c:v>1.9000000000000001E-4</c:v>
                  </c:pt>
                  <c:pt idx="308">
                    <c:v>2.1000000000000001E-4</c:v>
                  </c:pt>
                  <c:pt idx="309">
                    <c:v>5.1999999999999995E-4</c:v>
                  </c:pt>
                  <c:pt idx="310">
                    <c:v>1.7000000000000001E-4</c:v>
                  </c:pt>
                  <c:pt idx="311">
                    <c:v>0</c:v>
                  </c:pt>
                  <c:pt idx="312">
                    <c:v>5.5000000000000003E-4</c:v>
                  </c:pt>
                  <c:pt idx="313">
                    <c:v>3.6000000000000002E-4</c:v>
                  </c:pt>
                  <c:pt idx="314">
                    <c:v>7.1000000000000002E-4</c:v>
                  </c:pt>
                  <c:pt idx="315">
                    <c:v>1.2899999999999999E-3</c:v>
                  </c:pt>
                  <c:pt idx="316">
                    <c:v>4.2000000000000002E-4</c:v>
                  </c:pt>
                  <c:pt idx="317">
                    <c:v>4.0000000000000002E-4</c:v>
                  </c:pt>
                  <c:pt idx="318">
                    <c:v>7.6000000000000004E-4</c:v>
                  </c:pt>
                  <c:pt idx="319">
                    <c:v>4.2999999999999999E-4</c:v>
                  </c:pt>
                  <c:pt idx="320">
                    <c:v>2.5999999999999998E-4</c:v>
                  </c:pt>
                  <c:pt idx="321">
                    <c:v>4.6999999999999999E-4</c:v>
                  </c:pt>
                  <c:pt idx="322">
                    <c:v>2.5000000000000001E-4</c:v>
                  </c:pt>
                  <c:pt idx="323">
                    <c:v>2.9E-4</c:v>
                  </c:pt>
                  <c:pt idx="324">
                    <c:v>1.7000000000000001E-4</c:v>
                  </c:pt>
                  <c:pt idx="325">
                    <c:v>2.3000000000000001E-4</c:v>
                  </c:pt>
                  <c:pt idx="326">
                    <c:v>4.4999999999999999E-4</c:v>
                  </c:pt>
                  <c:pt idx="327">
                    <c:v>2.3000000000000001E-4</c:v>
                  </c:pt>
                  <c:pt idx="328">
                    <c:v>6.9999999999999999E-4</c:v>
                  </c:pt>
                  <c:pt idx="329">
                    <c:v>6.0000000000000002E-5</c:v>
                  </c:pt>
                  <c:pt idx="330">
                    <c:v>4.4000000000000002E-4</c:v>
                  </c:pt>
                  <c:pt idx="331">
                    <c:v>1.6000000000000001E-4</c:v>
                  </c:pt>
                  <c:pt idx="332">
                    <c:v>5.5000000000000003E-4</c:v>
                  </c:pt>
                  <c:pt idx="333">
                    <c:v>7.3999999999999999E-4</c:v>
                  </c:pt>
                  <c:pt idx="334">
                    <c:v>1.8400000000000001E-3</c:v>
                  </c:pt>
                  <c:pt idx="335">
                    <c:v>9.7999999999999997E-4</c:v>
                  </c:pt>
                  <c:pt idx="336">
                    <c:v>1.2999999999999999E-3</c:v>
                  </c:pt>
                  <c:pt idx="337">
                    <c:v>1.6999999999999999E-3</c:v>
                  </c:pt>
                  <c:pt idx="338">
                    <c:v>5.9999999999999995E-4</c:v>
                  </c:pt>
                  <c:pt idx="339">
                    <c:v>1.15E-3</c:v>
                  </c:pt>
                  <c:pt idx="340">
                    <c:v>2.1099999999999999E-3</c:v>
                  </c:pt>
                  <c:pt idx="341">
                    <c:v>3.1E-4</c:v>
                  </c:pt>
                  <c:pt idx="342">
                    <c:v>1.1E-4</c:v>
                  </c:pt>
                  <c:pt idx="343">
                    <c:v>1.8000000000000001E-4</c:v>
                  </c:pt>
                  <c:pt idx="344">
                    <c:v>1.4999999999999999E-4</c:v>
                  </c:pt>
                  <c:pt idx="345">
                    <c:v>6.4999999999999997E-4</c:v>
                  </c:pt>
                  <c:pt idx="346">
                    <c:v>4.4000000000000002E-4</c:v>
                  </c:pt>
                  <c:pt idx="347">
                    <c:v>2.0000000000000001E-4</c:v>
                  </c:pt>
                  <c:pt idx="348">
                    <c:v>2.0000000000000001E-4</c:v>
                  </c:pt>
                  <c:pt idx="349">
                    <c:v>2.0000000000000001E-4</c:v>
                  </c:pt>
                  <c:pt idx="350">
                    <c:v>5.0000000000000001E-4</c:v>
                  </c:pt>
                  <c:pt idx="351">
                    <c:v>4.0000000000000002E-4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2.9999999999999997E-4</c:v>
                  </c:pt>
                  <c:pt idx="355">
                    <c:v>0</c:v>
                  </c:pt>
                  <c:pt idx="356">
                    <c:v>2.0000000000000001E-4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1E-4</c:v>
                  </c:pt>
                  <c:pt idx="360">
                    <c:v>2.9999999999999997E-4</c:v>
                  </c:pt>
                  <c:pt idx="361">
                    <c:v>2.9999999999999997E-4</c:v>
                  </c:pt>
                  <c:pt idx="362">
                    <c:v>2.5999999999999999E-3</c:v>
                  </c:pt>
                  <c:pt idx="363">
                    <c:v>0</c:v>
                  </c:pt>
                  <c:pt idx="364">
                    <c:v>2.5999999999999998E-5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1.1999999999999999E-3</c:v>
                  </c:pt>
                  <c:pt idx="369">
                    <c:v>1.2999999999999999E-3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2.9999999999999997E-4</c:v>
                  </c:pt>
                  <c:pt idx="373">
                    <c:v>4.0000000000000002E-4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2.2000000000000001E-3</c:v>
                  </c:pt>
                  <c:pt idx="377">
                    <c:v>1E-4</c:v>
                  </c:pt>
                  <c:pt idx="378">
                    <c:v>1E-4</c:v>
                  </c:pt>
                  <c:pt idx="379">
                    <c:v>2.9999999999999997E-4</c:v>
                  </c:pt>
                  <c:pt idx="380">
                    <c:v>2.0000000000000001E-4</c:v>
                  </c:pt>
                  <c:pt idx="381">
                    <c:v>2.9999999999999997E-4</c:v>
                  </c:pt>
                  <c:pt idx="382">
                    <c:v>2.0000000000000001E-4</c:v>
                  </c:pt>
                  <c:pt idx="383">
                    <c:v>0</c:v>
                  </c:pt>
                  <c:pt idx="384">
                    <c:v>2.0000000000000001E-4</c:v>
                  </c:pt>
                  <c:pt idx="385">
                    <c:v>8.0000000000000004E-4</c:v>
                  </c:pt>
                  <c:pt idx="386">
                    <c:v>0</c:v>
                  </c:pt>
                  <c:pt idx="387">
                    <c:v>1E-4</c:v>
                  </c:pt>
                  <c:pt idx="388">
                    <c:v>1E-4</c:v>
                  </c:pt>
                  <c:pt idx="389">
                    <c:v>2.0000000000000001E-4</c:v>
                  </c:pt>
                  <c:pt idx="390">
                    <c:v>1E-4</c:v>
                  </c:pt>
                  <c:pt idx="391">
                    <c:v>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2.0000000000000001E-4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1E-4</c:v>
                  </c:pt>
                  <c:pt idx="404">
                    <c:v>1.2199999999999999E-3</c:v>
                  </c:pt>
                  <c:pt idx="405">
                    <c:v>4.2999999999999999E-4</c:v>
                  </c:pt>
                  <c:pt idx="406">
                    <c:v>3.8999999999999999E-4</c:v>
                  </c:pt>
                  <c:pt idx="407">
                    <c:v>1E-4</c:v>
                  </c:pt>
                  <c:pt idx="408">
                    <c:v>2.9999999999999997E-4</c:v>
                  </c:pt>
                  <c:pt idx="409">
                    <c:v>2.0000000000000001E-4</c:v>
                  </c:pt>
                  <c:pt idx="410">
                    <c:v>4.0000000000000002E-4</c:v>
                  </c:pt>
                  <c:pt idx="411">
                    <c:v>5.0000000000000001E-4</c:v>
                  </c:pt>
                  <c:pt idx="412">
                    <c:v>5.0000000000000001E-4</c:v>
                  </c:pt>
                  <c:pt idx="413">
                    <c:v>2.9999999999999997E-4</c:v>
                  </c:pt>
                  <c:pt idx="414">
                    <c:v>2.9999999999999997E-4</c:v>
                  </c:pt>
                  <c:pt idx="4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1-47BB-A86F-10FF493CB8AF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2'!$R$21:$R$984</c:f>
              <c:numCache>
                <c:formatCode>General</c:formatCode>
                <c:ptCount val="964"/>
                <c:pt idx="183">
                  <c:v>-7.3030699997616466E-2</c:v>
                </c:pt>
                <c:pt idx="185">
                  <c:v>-6.8380299999262206E-2</c:v>
                </c:pt>
                <c:pt idx="195">
                  <c:v>4.5985600001586135E-2</c:v>
                </c:pt>
                <c:pt idx="196">
                  <c:v>4.1789800001424737E-2</c:v>
                </c:pt>
                <c:pt idx="240">
                  <c:v>5.9985999978380278E-3</c:v>
                </c:pt>
                <c:pt idx="250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1-47BB-A86F-10FF493CB8AF}"/>
            </c:ext>
          </c:extLst>
        </c:ser>
        <c:ser>
          <c:idx val="9"/>
          <c:order val="6"/>
          <c:tx>
            <c:strRef>
              <c:f>'Active 2'!$Y$1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2'!$X$2:$X$126</c:f>
              <c:numCache>
                <c:formatCode>General</c:formatCode>
                <c:ptCount val="125"/>
                <c:pt idx="0">
                  <c:v>-21500</c:v>
                </c:pt>
                <c:pt idx="1">
                  <c:v>-21000</c:v>
                </c:pt>
                <c:pt idx="2">
                  <c:v>-20500</c:v>
                </c:pt>
                <c:pt idx="3">
                  <c:v>-20000</c:v>
                </c:pt>
                <c:pt idx="4">
                  <c:v>-19500</c:v>
                </c:pt>
                <c:pt idx="5">
                  <c:v>-19000</c:v>
                </c:pt>
                <c:pt idx="6">
                  <c:v>-18500</c:v>
                </c:pt>
                <c:pt idx="7">
                  <c:v>-18000</c:v>
                </c:pt>
                <c:pt idx="8">
                  <c:v>-17500</c:v>
                </c:pt>
                <c:pt idx="9">
                  <c:v>-17000</c:v>
                </c:pt>
                <c:pt idx="10">
                  <c:v>-16500</c:v>
                </c:pt>
                <c:pt idx="11">
                  <c:v>-16000</c:v>
                </c:pt>
                <c:pt idx="12">
                  <c:v>-15500</c:v>
                </c:pt>
                <c:pt idx="13">
                  <c:v>-15000</c:v>
                </c:pt>
                <c:pt idx="14">
                  <c:v>-14500</c:v>
                </c:pt>
                <c:pt idx="15">
                  <c:v>-14000</c:v>
                </c:pt>
                <c:pt idx="16">
                  <c:v>-13500</c:v>
                </c:pt>
                <c:pt idx="17">
                  <c:v>-13000</c:v>
                </c:pt>
                <c:pt idx="18">
                  <c:v>-12500</c:v>
                </c:pt>
                <c:pt idx="19">
                  <c:v>-12000</c:v>
                </c:pt>
                <c:pt idx="20">
                  <c:v>-11500</c:v>
                </c:pt>
                <c:pt idx="21">
                  <c:v>-11000</c:v>
                </c:pt>
                <c:pt idx="22">
                  <c:v>-10500</c:v>
                </c:pt>
                <c:pt idx="23">
                  <c:v>-10000</c:v>
                </c:pt>
                <c:pt idx="24">
                  <c:v>-9500</c:v>
                </c:pt>
                <c:pt idx="25">
                  <c:v>-9000</c:v>
                </c:pt>
                <c:pt idx="26">
                  <c:v>-8500</c:v>
                </c:pt>
                <c:pt idx="27">
                  <c:v>-8000</c:v>
                </c:pt>
                <c:pt idx="28">
                  <c:v>-7500</c:v>
                </c:pt>
                <c:pt idx="29">
                  <c:v>-7000</c:v>
                </c:pt>
                <c:pt idx="30">
                  <c:v>-6500</c:v>
                </c:pt>
                <c:pt idx="31">
                  <c:v>-6000</c:v>
                </c:pt>
                <c:pt idx="32">
                  <c:v>-5500</c:v>
                </c:pt>
                <c:pt idx="33">
                  <c:v>-5000</c:v>
                </c:pt>
                <c:pt idx="34">
                  <c:v>-4500</c:v>
                </c:pt>
                <c:pt idx="35">
                  <c:v>-4000</c:v>
                </c:pt>
                <c:pt idx="36">
                  <c:v>-3500</c:v>
                </c:pt>
                <c:pt idx="37">
                  <c:v>-3000</c:v>
                </c:pt>
                <c:pt idx="38">
                  <c:v>-2500</c:v>
                </c:pt>
                <c:pt idx="39">
                  <c:v>-2000</c:v>
                </c:pt>
                <c:pt idx="40">
                  <c:v>-1500</c:v>
                </c:pt>
                <c:pt idx="41">
                  <c:v>-1000</c:v>
                </c:pt>
                <c:pt idx="42">
                  <c:v>-500</c:v>
                </c:pt>
                <c:pt idx="43">
                  <c:v>0</c:v>
                </c:pt>
                <c:pt idx="44">
                  <c:v>500</c:v>
                </c:pt>
                <c:pt idx="45">
                  <c:v>1000</c:v>
                </c:pt>
                <c:pt idx="46">
                  <c:v>1500</c:v>
                </c:pt>
                <c:pt idx="47">
                  <c:v>2000</c:v>
                </c:pt>
                <c:pt idx="48">
                  <c:v>2500</c:v>
                </c:pt>
                <c:pt idx="49">
                  <c:v>3000</c:v>
                </c:pt>
                <c:pt idx="50">
                  <c:v>3500</c:v>
                </c:pt>
                <c:pt idx="51">
                  <c:v>4000</c:v>
                </c:pt>
                <c:pt idx="52">
                  <c:v>4500</c:v>
                </c:pt>
                <c:pt idx="53">
                  <c:v>5000</c:v>
                </c:pt>
                <c:pt idx="54">
                  <c:v>5500</c:v>
                </c:pt>
                <c:pt idx="55">
                  <c:v>6000</c:v>
                </c:pt>
                <c:pt idx="56">
                  <c:v>6500</c:v>
                </c:pt>
                <c:pt idx="57">
                  <c:v>7000</c:v>
                </c:pt>
                <c:pt idx="58">
                  <c:v>7500</c:v>
                </c:pt>
                <c:pt idx="59">
                  <c:v>8000</c:v>
                </c:pt>
                <c:pt idx="60">
                  <c:v>8500</c:v>
                </c:pt>
                <c:pt idx="61">
                  <c:v>9000</c:v>
                </c:pt>
                <c:pt idx="62">
                  <c:v>9500</c:v>
                </c:pt>
                <c:pt idx="63">
                  <c:v>10000</c:v>
                </c:pt>
                <c:pt idx="64">
                  <c:v>10500</c:v>
                </c:pt>
                <c:pt idx="65">
                  <c:v>11000</c:v>
                </c:pt>
                <c:pt idx="66">
                  <c:v>11500</c:v>
                </c:pt>
                <c:pt idx="67">
                  <c:v>12000</c:v>
                </c:pt>
                <c:pt idx="68">
                  <c:v>12500</c:v>
                </c:pt>
                <c:pt idx="69">
                  <c:v>13000</c:v>
                </c:pt>
                <c:pt idx="70">
                  <c:v>13500</c:v>
                </c:pt>
                <c:pt idx="71">
                  <c:v>14000</c:v>
                </c:pt>
                <c:pt idx="72">
                  <c:v>14500</c:v>
                </c:pt>
                <c:pt idx="73">
                  <c:v>15000</c:v>
                </c:pt>
                <c:pt idx="74">
                  <c:v>15500</c:v>
                </c:pt>
                <c:pt idx="75">
                  <c:v>16000</c:v>
                </c:pt>
                <c:pt idx="76">
                  <c:v>16500</c:v>
                </c:pt>
                <c:pt idx="77">
                  <c:v>17000</c:v>
                </c:pt>
                <c:pt idx="78">
                  <c:v>17500</c:v>
                </c:pt>
                <c:pt idx="79">
                  <c:v>18000</c:v>
                </c:pt>
                <c:pt idx="80">
                  <c:v>18500</c:v>
                </c:pt>
                <c:pt idx="81">
                  <c:v>19000</c:v>
                </c:pt>
                <c:pt idx="82">
                  <c:v>19500</c:v>
                </c:pt>
                <c:pt idx="83">
                  <c:v>20000</c:v>
                </c:pt>
                <c:pt idx="84">
                  <c:v>20500</c:v>
                </c:pt>
                <c:pt idx="85">
                  <c:v>21000</c:v>
                </c:pt>
                <c:pt idx="86">
                  <c:v>21500</c:v>
                </c:pt>
                <c:pt idx="87">
                  <c:v>22000</c:v>
                </c:pt>
                <c:pt idx="88">
                  <c:v>22500</c:v>
                </c:pt>
                <c:pt idx="89">
                  <c:v>23000</c:v>
                </c:pt>
                <c:pt idx="90">
                  <c:v>23500</c:v>
                </c:pt>
                <c:pt idx="91">
                  <c:v>24000</c:v>
                </c:pt>
                <c:pt idx="92">
                  <c:v>24500</c:v>
                </c:pt>
                <c:pt idx="93">
                  <c:v>25000</c:v>
                </c:pt>
                <c:pt idx="94">
                  <c:v>25500</c:v>
                </c:pt>
                <c:pt idx="95">
                  <c:v>26000</c:v>
                </c:pt>
                <c:pt idx="96">
                  <c:v>26500</c:v>
                </c:pt>
                <c:pt idx="97">
                  <c:v>27000</c:v>
                </c:pt>
                <c:pt idx="98">
                  <c:v>27500</c:v>
                </c:pt>
                <c:pt idx="99">
                  <c:v>28000</c:v>
                </c:pt>
                <c:pt idx="100">
                  <c:v>28500</c:v>
                </c:pt>
                <c:pt idx="101">
                  <c:v>29000</c:v>
                </c:pt>
                <c:pt idx="102">
                  <c:v>29500</c:v>
                </c:pt>
                <c:pt idx="103">
                  <c:v>30000</c:v>
                </c:pt>
                <c:pt idx="104">
                  <c:v>30500</c:v>
                </c:pt>
                <c:pt idx="105">
                  <c:v>31000</c:v>
                </c:pt>
                <c:pt idx="106">
                  <c:v>31500</c:v>
                </c:pt>
                <c:pt idx="107">
                  <c:v>32000</c:v>
                </c:pt>
                <c:pt idx="108">
                  <c:v>32500</c:v>
                </c:pt>
                <c:pt idx="109">
                  <c:v>33000</c:v>
                </c:pt>
                <c:pt idx="110">
                  <c:v>33500</c:v>
                </c:pt>
                <c:pt idx="111">
                  <c:v>34000</c:v>
                </c:pt>
                <c:pt idx="112">
                  <c:v>34500</c:v>
                </c:pt>
                <c:pt idx="113">
                  <c:v>35000</c:v>
                </c:pt>
                <c:pt idx="114">
                  <c:v>35500</c:v>
                </c:pt>
                <c:pt idx="115">
                  <c:v>36000</c:v>
                </c:pt>
                <c:pt idx="116">
                  <c:v>36500</c:v>
                </c:pt>
                <c:pt idx="117">
                  <c:v>37000</c:v>
                </c:pt>
                <c:pt idx="118">
                  <c:v>37500</c:v>
                </c:pt>
                <c:pt idx="119">
                  <c:v>38000</c:v>
                </c:pt>
                <c:pt idx="120">
                  <c:v>38500</c:v>
                </c:pt>
                <c:pt idx="121">
                  <c:v>39000</c:v>
                </c:pt>
                <c:pt idx="122">
                  <c:v>39500</c:v>
                </c:pt>
                <c:pt idx="123">
                  <c:v>40000</c:v>
                </c:pt>
                <c:pt idx="124">
                  <c:v>40500</c:v>
                </c:pt>
              </c:numCache>
            </c:numRef>
          </c:xVal>
          <c:yVal>
            <c:numRef>
              <c:f>'Active 2'!$Y$2:$Y$126</c:f>
              <c:numCache>
                <c:formatCode>General</c:formatCode>
                <c:ptCount val="125"/>
                <c:pt idx="0">
                  <c:v>-4.6588671430768856E-2</c:v>
                </c:pt>
                <c:pt idx="1">
                  <c:v>-5.6404530235120542E-2</c:v>
                </c:pt>
                <c:pt idx="2">
                  <c:v>-5.9786995618795614E-2</c:v>
                </c:pt>
                <c:pt idx="3">
                  <c:v>-5.4941352638682155E-2</c:v>
                </c:pt>
                <c:pt idx="4">
                  <c:v>-4.3715861190303518E-2</c:v>
                </c:pt>
                <c:pt idx="5">
                  <c:v>-3.0785352666490212E-2</c:v>
                </c:pt>
                <c:pt idx="6">
                  <c:v>-2.158628877757101E-2</c:v>
                </c:pt>
                <c:pt idx="7">
                  <c:v>-1.9915397156643602E-2</c:v>
                </c:pt>
                <c:pt idx="8">
                  <c:v>-2.6252601412169743E-2</c:v>
                </c:pt>
                <c:pt idx="9">
                  <c:v>-3.7549031873390717E-2</c:v>
                </c:pt>
                <c:pt idx="10">
                  <c:v>-4.8573755772868973E-2</c:v>
                </c:pt>
                <c:pt idx="11">
                  <c:v>-5.4224356510770511E-2</c:v>
                </c:pt>
                <c:pt idx="12">
                  <c:v>-5.1780745454300767E-2</c:v>
                </c:pt>
                <c:pt idx="13">
                  <c:v>-4.2106664742532968E-2</c:v>
                </c:pt>
                <c:pt idx="14">
                  <c:v>-2.9268159791225445E-2</c:v>
                </c:pt>
                <c:pt idx="15">
                  <c:v>-1.8737547754476482E-2</c:v>
                </c:pt>
                <c:pt idx="16">
                  <c:v>-1.4976215257750749E-2</c:v>
                </c:pt>
                <c:pt idx="17">
                  <c:v>-1.946395888359255E-2</c:v>
                </c:pt>
                <c:pt idx="18">
                  <c:v>-3.0045337447405888E-2</c:v>
                </c:pt>
                <c:pt idx="19">
                  <c:v>-4.188176179251183E-2</c:v>
                </c:pt>
                <c:pt idx="20">
                  <c:v>-4.9588770161645854E-2</c:v>
                </c:pt>
                <c:pt idx="21">
                  <c:v>-4.9614423454320662E-2</c:v>
                </c:pt>
                <c:pt idx="22">
                  <c:v>-4.1808248510645116E-2</c:v>
                </c:pt>
                <c:pt idx="23">
                  <c:v>-2.9487704299771485E-2</c:v>
                </c:pt>
                <c:pt idx="24">
                  <c:v>-1.7972811928534237E-2</c:v>
                </c:pt>
                <c:pt idx="25">
                  <c:v>-1.2236223758852111E-2</c:v>
                </c:pt>
                <c:pt idx="26">
                  <c:v>-1.4706730363990547E-2</c:v>
                </c:pt>
                <c:pt idx="27">
                  <c:v>-2.4196428323413767E-2</c:v>
                </c:pt>
                <c:pt idx="28">
                  <c:v>-3.642543448188329E-2</c:v>
                </c:pt>
                <c:pt idx="29">
                  <c:v>-4.5912372734836435E-2</c:v>
                </c:pt>
                <c:pt idx="30">
                  <c:v>-4.8395577765849143E-2</c:v>
                </c:pt>
                <c:pt idx="31">
                  <c:v>-4.2715534747015428E-2</c:v>
                </c:pt>
                <c:pt idx="32">
                  <c:v>-3.1327053942808637E-2</c:v>
                </c:pt>
                <c:pt idx="33">
                  <c:v>-1.9214945227990068E-2</c:v>
                </c:pt>
                <c:pt idx="34">
                  <c:v>-1.1692154893206734E-2</c:v>
                </c:pt>
                <c:pt idx="35">
                  <c:v>-1.2052959811845829E-2</c:v>
                </c:pt>
                <c:pt idx="36">
                  <c:v>-2.0117837318340947E-2</c:v>
                </c:pt>
                <c:pt idx="37">
                  <c:v>-3.2312762986784038E-2</c:v>
                </c:pt>
                <c:pt idx="38">
                  <c:v>-4.3247909324961045E-2</c:v>
                </c:pt>
                <c:pt idx="39">
                  <c:v>-4.809841115506798E-2</c:v>
                </c:pt>
                <c:pt idx="40">
                  <c:v>-4.4735578903659756E-2</c:v>
                </c:pt>
                <c:pt idx="41">
                  <c:v>-3.4667171820054722E-2</c:v>
                </c:pt>
                <c:pt idx="42">
                  <c:v>-2.2371398734537581E-2</c:v>
                </c:pt>
                <c:pt idx="43">
                  <c:v>-1.3318827930955488E-2</c:v>
                </c:pt>
                <c:pt idx="44">
                  <c:v>-1.1555957381230959E-2</c:v>
                </c:pt>
                <c:pt idx="45">
                  <c:v>-1.7917817597937834E-2</c:v>
                </c:pt>
                <c:pt idx="46">
                  <c:v>-2.9659126483125468E-2</c:v>
                </c:pt>
                <c:pt idx="47">
                  <c:v>-4.1666920453997974E-2</c:v>
                </c:pt>
                <c:pt idx="48">
                  <c:v>-4.8719024998487029E-2</c:v>
                </c:pt>
                <c:pt idx="49">
                  <c:v>-4.7790765290452529E-2</c:v>
                </c:pt>
                <c:pt idx="50">
                  <c:v>-3.939100915662351E-2</c:v>
                </c:pt>
                <c:pt idx="51">
                  <c:v>-2.7337392738831956E-2</c:v>
                </c:pt>
                <c:pt idx="52">
                  <c:v>-1.7070014953478596E-2</c:v>
                </c:pt>
                <c:pt idx="53">
                  <c:v>-1.3248466489854737E-2</c:v>
                </c:pt>
                <c:pt idx="54">
                  <c:v>-1.7693620671279026E-2</c:v>
                </c:pt>
                <c:pt idx="55">
                  <c:v>-2.8583327161975945E-2</c:v>
                </c:pt>
                <c:pt idx="56">
                  <c:v>-4.1257282335216923E-2</c:v>
                </c:pt>
                <c:pt idx="57">
                  <c:v>-5.0275553327043365E-2</c:v>
                </c:pt>
                <c:pt idx="58">
                  <c:v>-5.1821475690160212E-2</c:v>
                </c:pt>
                <c:pt idx="59">
                  <c:v>-4.5387529722827086E-2</c:v>
                </c:pt>
                <c:pt idx="60">
                  <c:v>-3.399951932016293E-2</c:v>
                </c:pt>
                <c:pt idx="61">
                  <c:v>-2.2880030280976467E-2</c:v>
                </c:pt>
                <c:pt idx="62">
                  <c:v>-1.7141538021216454E-2</c:v>
                </c:pt>
                <c:pt idx="63">
                  <c:v>-1.9528152648812001E-2</c:v>
                </c:pt>
                <c:pt idx="64">
                  <c:v>-2.9203505523072076E-2</c:v>
                </c:pt>
                <c:pt idx="65">
                  <c:v>-4.2120185476559158E-2</c:v>
                </c:pt>
                <c:pt idx="66">
                  <c:v>-5.2807539334285447E-2</c:v>
                </c:pt>
                <c:pt idx="67">
                  <c:v>-5.6788139176854477E-2</c:v>
                </c:pt>
                <c:pt idx="68">
                  <c:v>-5.2555527528140841E-2</c:v>
                </c:pt>
                <c:pt idx="69">
                  <c:v>-4.2239641584889694E-2</c:v>
                </c:pt>
                <c:pt idx="70">
                  <c:v>-3.0665988904911672E-2</c:v>
                </c:pt>
                <c:pt idx="71">
                  <c:v>-2.3224150368519766E-2</c:v>
                </c:pt>
                <c:pt idx="72">
                  <c:v>-2.3487123729885703E-2</c:v>
                </c:pt>
                <c:pt idx="73">
                  <c:v>-3.1633078418877414E-2</c:v>
                </c:pt>
                <c:pt idx="74">
                  <c:v>-4.4366655506384127E-2</c:v>
                </c:pt>
                <c:pt idx="75">
                  <c:v>-5.6374575785798096E-2</c:v>
                </c:pt>
                <c:pt idx="76">
                  <c:v>-6.2672592659993448E-2</c:v>
                </c:pt>
                <c:pt idx="77">
                  <c:v>-6.0807106527785322E-2</c:v>
                </c:pt>
                <c:pt idx="78">
                  <c:v>-5.1938955498396326E-2</c:v>
                </c:pt>
                <c:pt idx="79">
                  <c:v>-4.0330656274945746E-2</c:v>
                </c:pt>
                <c:pt idx="80">
                  <c:v>-3.1463588384154959E-2</c:v>
                </c:pt>
                <c:pt idx="81">
                  <c:v>-2.9616788927266935E-2</c:v>
                </c:pt>
                <c:pt idx="82">
                  <c:v>-3.5976839509052096E-2</c:v>
                </c:pt>
                <c:pt idx="83">
                  <c:v>-4.8113735844003976E-2</c:v>
                </c:pt>
                <c:pt idx="84">
                  <c:v>-6.1054256075878305E-2</c:v>
                </c:pt>
                <c:pt idx="85">
                  <c:v>-6.9478705375377064E-2</c:v>
                </c:pt>
                <c:pt idx="86">
                  <c:v>-7.0070702701201484E-2</c:v>
                </c:pt>
                <c:pt idx="87">
                  <c:v>-6.2982074654965581E-2</c:v>
                </c:pt>
                <c:pt idx="88">
                  <c:v>-5.176579145780838E-2</c:v>
                </c:pt>
                <c:pt idx="89">
                  <c:v>-4.1806568205550405E-2</c:v>
                </c:pt>
                <c:pt idx="90">
                  <c:v>-3.794235770799749E-2</c:v>
                </c:pt>
                <c:pt idx="91">
                  <c:v>-4.2327356201134196E-2</c:v>
                </c:pt>
                <c:pt idx="92">
                  <c:v>-5.3480463464018434E-2</c:v>
                </c:pt>
                <c:pt idx="93">
                  <c:v>-6.693950637908673E-2</c:v>
                </c:pt>
                <c:pt idx="94">
                  <c:v>-7.7232245851467748E-2</c:v>
                </c:pt>
                <c:pt idx="95">
                  <c:v>-8.0293544596056587E-2</c:v>
                </c:pt>
                <c:pt idx="96">
                  <c:v>-7.526099754131145E-2</c:v>
                </c:pt>
                <c:pt idx="97">
                  <c:v>-6.4855868722214646E-2</c:v>
                </c:pt>
                <c:pt idx="98">
                  <c:v>-5.4181069283161541E-2</c:v>
                </c:pt>
                <c:pt idx="99">
                  <c:v>-4.8467127230982676E-2</c:v>
                </c:pt>
                <c:pt idx="100">
                  <c:v>-5.0761786959321764E-2</c:v>
                </c:pt>
                <c:pt idx="101">
                  <c:v>-6.0583776117401594E-2</c:v>
                </c:pt>
                <c:pt idx="102">
                  <c:v>-7.4135390623752059E-2</c:v>
                </c:pt>
                <c:pt idx="103">
                  <c:v>-8.5979995925096225E-2</c:v>
                </c:pt>
                <c:pt idx="104">
                  <c:v>-9.1443467738330828E-2</c:v>
                </c:pt>
                <c:pt idx="105">
                  <c:v>-8.8678820889658672E-2</c:v>
                </c:pt>
                <c:pt idx="106">
                  <c:v>-7.9482049592746767E-2</c:v>
                </c:pt>
                <c:pt idx="107">
                  <c:v>-6.8498810621046832E-2</c:v>
                </c:pt>
                <c:pt idx="108">
                  <c:v>-6.1172368982698525E-2</c:v>
                </c:pt>
                <c:pt idx="109">
                  <c:v>-6.1339228409971844E-2</c:v>
                </c:pt>
                <c:pt idx="110">
                  <c:v>-6.9534491728969527E-2</c:v>
                </c:pt>
                <c:pt idx="111">
                  <c:v>-8.2755498140161643E-2</c:v>
                </c:pt>
                <c:pt idx="112">
                  <c:v>-9.5788142268833656E-2</c:v>
                </c:pt>
                <c:pt idx="113">
                  <c:v>-0.10351002052467946</c:v>
                </c:pt>
                <c:pt idx="114">
                  <c:v>-0.10315307144631593</c:v>
                </c:pt>
                <c:pt idx="115">
                  <c:v>-9.5526268803886705E-2</c:v>
                </c:pt>
                <c:pt idx="116">
                  <c:v>-8.4658286090894666E-2</c:v>
                </c:pt>
                <c:pt idx="117">
                  <c:v>-7.6017972708756001E-2</c:v>
                </c:pt>
                <c:pt idx="118">
                  <c:v>-7.4098683456742503E-2</c:v>
                </c:pt>
                <c:pt idx="119">
                  <c:v>-8.0433498209265056E-2</c:v>
                </c:pt>
                <c:pt idx="120">
                  <c:v>-9.2918038184828036E-2</c:v>
                </c:pt>
                <c:pt idx="121">
                  <c:v>-0.10674000073320708</c:v>
                </c:pt>
                <c:pt idx="122">
                  <c:v>-0.11650482357381875</c:v>
                </c:pt>
                <c:pt idx="123">
                  <c:v>-0.1186185416014868</c:v>
                </c:pt>
                <c:pt idx="124">
                  <c:v>-0.11287529366922303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1-47BB-A86F-10FF493CB8A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2'!$F$21:$F$984</c:f>
              <c:numCache>
                <c:formatCode>General</c:formatCode>
                <c:ptCount val="964"/>
                <c:pt idx="0">
                  <c:v>-21834.5</c:v>
                </c:pt>
                <c:pt idx="1">
                  <c:v>-21052</c:v>
                </c:pt>
                <c:pt idx="2">
                  <c:v>-14491</c:v>
                </c:pt>
                <c:pt idx="3">
                  <c:v>-14488</c:v>
                </c:pt>
                <c:pt idx="4">
                  <c:v>-14426</c:v>
                </c:pt>
                <c:pt idx="5">
                  <c:v>-14414</c:v>
                </c:pt>
                <c:pt idx="6">
                  <c:v>-14410</c:v>
                </c:pt>
                <c:pt idx="7">
                  <c:v>-14407</c:v>
                </c:pt>
                <c:pt idx="8">
                  <c:v>-14406</c:v>
                </c:pt>
                <c:pt idx="9">
                  <c:v>-14351</c:v>
                </c:pt>
                <c:pt idx="10">
                  <c:v>-14117</c:v>
                </c:pt>
                <c:pt idx="11">
                  <c:v>-12586</c:v>
                </c:pt>
                <c:pt idx="12">
                  <c:v>-12544.5</c:v>
                </c:pt>
                <c:pt idx="13">
                  <c:v>-10428</c:v>
                </c:pt>
                <c:pt idx="14">
                  <c:v>-10424</c:v>
                </c:pt>
                <c:pt idx="15">
                  <c:v>-10420</c:v>
                </c:pt>
                <c:pt idx="16">
                  <c:v>-10419</c:v>
                </c:pt>
                <c:pt idx="17">
                  <c:v>-10418</c:v>
                </c:pt>
                <c:pt idx="18">
                  <c:v>-10417</c:v>
                </c:pt>
                <c:pt idx="19">
                  <c:v>-10391.5</c:v>
                </c:pt>
                <c:pt idx="20">
                  <c:v>-10390.5</c:v>
                </c:pt>
                <c:pt idx="21">
                  <c:v>-10389.5</c:v>
                </c:pt>
                <c:pt idx="22">
                  <c:v>-10388.5</c:v>
                </c:pt>
                <c:pt idx="23">
                  <c:v>-10383.5</c:v>
                </c:pt>
                <c:pt idx="24">
                  <c:v>-10374.5</c:v>
                </c:pt>
                <c:pt idx="25">
                  <c:v>-10344.5</c:v>
                </c:pt>
                <c:pt idx="26">
                  <c:v>-10312</c:v>
                </c:pt>
                <c:pt idx="27">
                  <c:v>-9995.5</c:v>
                </c:pt>
                <c:pt idx="28">
                  <c:v>-9993.5</c:v>
                </c:pt>
                <c:pt idx="29">
                  <c:v>-9988.5</c:v>
                </c:pt>
                <c:pt idx="30">
                  <c:v>-9984.5</c:v>
                </c:pt>
                <c:pt idx="31">
                  <c:v>-9976.5</c:v>
                </c:pt>
                <c:pt idx="32">
                  <c:v>-9974.5</c:v>
                </c:pt>
                <c:pt idx="33">
                  <c:v>-9974.5</c:v>
                </c:pt>
                <c:pt idx="34">
                  <c:v>-9972.5</c:v>
                </c:pt>
                <c:pt idx="35">
                  <c:v>-9972.5</c:v>
                </c:pt>
                <c:pt idx="36">
                  <c:v>-9965.5</c:v>
                </c:pt>
                <c:pt idx="37">
                  <c:v>-9955</c:v>
                </c:pt>
                <c:pt idx="38">
                  <c:v>-9948</c:v>
                </c:pt>
                <c:pt idx="39">
                  <c:v>-9946</c:v>
                </c:pt>
                <c:pt idx="40">
                  <c:v>-9942</c:v>
                </c:pt>
                <c:pt idx="41">
                  <c:v>-9941</c:v>
                </c:pt>
                <c:pt idx="42">
                  <c:v>-9937</c:v>
                </c:pt>
                <c:pt idx="43">
                  <c:v>-9936</c:v>
                </c:pt>
                <c:pt idx="44">
                  <c:v>-9928</c:v>
                </c:pt>
                <c:pt idx="45">
                  <c:v>-9925</c:v>
                </c:pt>
                <c:pt idx="46">
                  <c:v>-9898.5</c:v>
                </c:pt>
                <c:pt idx="47">
                  <c:v>-9894.5</c:v>
                </c:pt>
                <c:pt idx="48">
                  <c:v>-9891.5</c:v>
                </c:pt>
                <c:pt idx="49">
                  <c:v>-9585</c:v>
                </c:pt>
                <c:pt idx="50">
                  <c:v>-9581</c:v>
                </c:pt>
                <c:pt idx="51">
                  <c:v>-9548.5</c:v>
                </c:pt>
                <c:pt idx="52">
                  <c:v>-9535.5</c:v>
                </c:pt>
                <c:pt idx="53">
                  <c:v>-9521.5</c:v>
                </c:pt>
                <c:pt idx="54">
                  <c:v>-9495</c:v>
                </c:pt>
                <c:pt idx="55">
                  <c:v>-8455.5</c:v>
                </c:pt>
                <c:pt idx="56">
                  <c:v>-8422</c:v>
                </c:pt>
                <c:pt idx="57">
                  <c:v>-7763</c:v>
                </c:pt>
                <c:pt idx="58">
                  <c:v>-7730.5</c:v>
                </c:pt>
                <c:pt idx="59">
                  <c:v>-7693</c:v>
                </c:pt>
                <c:pt idx="60">
                  <c:v>-7449.5</c:v>
                </c:pt>
                <c:pt idx="61">
                  <c:v>-7401</c:v>
                </c:pt>
                <c:pt idx="62">
                  <c:v>-7090.5</c:v>
                </c:pt>
                <c:pt idx="63">
                  <c:v>-7047</c:v>
                </c:pt>
                <c:pt idx="64">
                  <c:v>-6943.5</c:v>
                </c:pt>
                <c:pt idx="65">
                  <c:v>-6892</c:v>
                </c:pt>
                <c:pt idx="66">
                  <c:v>-6730.5</c:v>
                </c:pt>
                <c:pt idx="67">
                  <c:v>-6684</c:v>
                </c:pt>
                <c:pt idx="68">
                  <c:v>-6540</c:v>
                </c:pt>
                <c:pt idx="69">
                  <c:v>-6325</c:v>
                </c:pt>
                <c:pt idx="70">
                  <c:v>-6288.5</c:v>
                </c:pt>
                <c:pt idx="71">
                  <c:v>-5926.5</c:v>
                </c:pt>
                <c:pt idx="72">
                  <c:v>-5893</c:v>
                </c:pt>
                <c:pt idx="73">
                  <c:v>-5479.5</c:v>
                </c:pt>
                <c:pt idx="74">
                  <c:v>-5372</c:v>
                </c:pt>
                <c:pt idx="75">
                  <c:v>-5010</c:v>
                </c:pt>
                <c:pt idx="76">
                  <c:v>-4680.5</c:v>
                </c:pt>
                <c:pt idx="77">
                  <c:v>-4492</c:v>
                </c:pt>
                <c:pt idx="78">
                  <c:v>-4490</c:v>
                </c:pt>
                <c:pt idx="79">
                  <c:v>-4489</c:v>
                </c:pt>
                <c:pt idx="80">
                  <c:v>-4436</c:v>
                </c:pt>
                <c:pt idx="81">
                  <c:v>-4412</c:v>
                </c:pt>
                <c:pt idx="82">
                  <c:v>-4129</c:v>
                </c:pt>
                <c:pt idx="83">
                  <c:v>-4128</c:v>
                </c:pt>
                <c:pt idx="84">
                  <c:v>-4065</c:v>
                </c:pt>
                <c:pt idx="85">
                  <c:v>-4047</c:v>
                </c:pt>
                <c:pt idx="86">
                  <c:v>-3664.5</c:v>
                </c:pt>
                <c:pt idx="87">
                  <c:v>-3245</c:v>
                </c:pt>
                <c:pt idx="88">
                  <c:v>-3236.5</c:v>
                </c:pt>
                <c:pt idx="89">
                  <c:v>-3208.5</c:v>
                </c:pt>
                <c:pt idx="90">
                  <c:v>-3208</c:v>
                </c:pt>
                <c:pt idx="91">
                  <c:v>-2964</c:v>
                </c:pt>
                <c:pt idx="92">
                  <c:v>-2963</c:v>
                </c:pt>
                <c:pt idx="93">
                  <c:v>-2962</c:v>
                </c:pt>
                <c:pt idx="94">
                  <c:v>-2882</c:v>
                </c:pt>
                <c:pt idx="95">
                  <c:v>-2880</c:v>
                </c:pt>
                <c:pt idx="96">
                  <c:v>-2607</c:v>
                </c:pt>
                <c:pt idx="97">
                  <c:v>-2602</c:v>
                </c:pt>
                <c:pt idx="98">
                  <c:v>-2575.5</c:v>
                </c:pt>
                <c:pt idx="99">
                  <c:v>-2520</c:v>
                </c:pt>
                <c:pt idx="100">
                  <c:v>-2216.5</c:v>
                </c:pt>
                <c:pt idx="101">
                  <c:v>-2214.5</c:v>
                </c:pt>
                <c:pt idx="102">
                  <c:v>-2213.5</c:v>
                </c:pt>
                <c:pt idx="103">
                  <c:v>-2212.5</c:v>
                </c:pt>
                <c:pt idx="104">
                  <c:v>-1447</c:v>
                </c:pt>
                <c:pt idx="105">
                  <c:v>-1406.5</c:v>
                </c:pt>
                <c:pt idx="106">
                  <c:v>-1326.5</c:v>
                </c:pt>
                <c:pt idx="107">
                  <c:v>-1164</c:v>
                </c:pt>
                <c:pt idx="108">
                  <c:v>-1085</c:v>
                </c:pt>
                <c:pt idx="109">
                  <c:v>-1046.5</c:v>
                </c:pt>
                <c:pt idx="110">
                  <c:v>-929</c:v>
                </c:pt>
                <c:pt idx="111">
                  <c:v>-841.5</c:v>
                </c:pt>
                <c:pt idx="112">
                  <c:v>-725</c:v>
                </c:pt>
                <c:pt idx="113">
                  <c:v>-724</c:v>
                </c:pt>
                <c:pt idx="114">
                  <c:v>-641</c:v>
                </c:pt>
                <c:pt idx="115">
                  <c:v>-364</c:v>
                </c:pt>
                <c:pt idx="116">
                  <c:v>-3</c:v>
                </c:pt>
                <c:pt idx="117">
                  <c:v>0</c:v>
                </c:pt>
                <c:pt idx="118">
                  <c:v>0</c:v>
                </c:pt>
                <c:pt idx="119">
                  <c:v>6</c:v>
                </c:pt>
                <c:pt idx="120">
                  <c:v>27.5</c:v>
                </c:pt>
                <c:pt idx="121">
                  <c:v>33.5</c:v>
                </c:pt>
                <c:pt idx="122">
                  <c:v>289</c:v>
                </c:pt>
                <c:pt idx="123">
                  <c:v>357</c:v>
                </c:pt>
                <c:pt idx="124">
                  <c:v>602.5</c:v>
                </c:pt>
                <c:pt idx="125">
                  <c:v>768.5</c:v>
                </c:pt>
                <c:pt idx="126">
                  <c:v>1163</c:v>
                </c:pt>
                <c:pt idx="127">
                  <c:v>1164</c:v>
                </c:pt>
                <c:pt idx="128">
                  <c:v>1166</c:v>
                </c:pt>
                <c:pt idx="129">
                  <c:v>1444</c:v>
                </c:pt>
                <c:pt idx="130">
                  <c:v>1487.5</c:v>
                </c:pt>
                <c:pt idx="131">
                  <c:v>2330</c:v>
                </c:pt>
                <c:pt idx="132">
                  <c:v>2569.5</c:v>
                </c:pt>
                <c:pt idx="133">
                  <c:v>3485</c:v>
                </c:pt>
                <c:pt idx="134">
                  <c:v>4100</c:v>
                </c:pt>
                <c:pt idx="135">
                  <c:v>4105</c:v>
                </c:pt>
                <c:pt idx="136">
                  <c:v>4190</c:v>
                </c:pt>
                <c:pt idx="137">
                  <c:v>4190</c:v>
                </c:pt>
                <c:pt idx="138">
                  <c:v>4213</c:v>
                </c:pt>
                <c:pt idx="139">
                  <c:v>4217</c:v>
                </c:pt>
                <c:pt idx="140">
                  <c:v>4396</c:v>
                </c:pt>
                <c:pt idx="141">
                  <c:v>4427.5</c:v>
                </c:pt>
                <c:pt idx="142">
                  <c:v>4427.5</c:v>
                </c:pt>
                <c:pt idx="143">
                  <c:v>4432.5</c:v>
                </c:pt>
                <c:pt idx="144">
                  <c:v>4757</c:v>
                </c:pt>
                <c:pt idx="145">
                  <c:v>5158.5</c:v>
                </c:pt>
                <c:pt idx="146">
                  <c:v>5561</c:v>
                </c:pt>
                <c:pt idx="147">
                  <c:v>5562</c:v>
                </c:pt>
                <c:pt idx="148">
                  <c:v>5712</c:v>
                </c:pt>
                <c:pt idx="149">
                  <c:v>6002</c:v>
                </c:pt>
                <c:pt idx="150">
                  <c:v>6278</c:v>
                </c:pt>
                <c:pt idx="151">
                  <c:v>6311</c:v>
                </c:pt>
                <c:pt idx="152">
                  <c:v>6376</c:v>
                </c:pt>
                <c:pt idx="153">
                  <c:v>6427.5</c:v>
                </c:pt>
                <c:pt idx="154">
                  <c:v>6610.5</c:v>
                </c:pt>
                <c:pt idx="155">
                  <c:v>6666</c:v>
                </c:pt>
                <c:pt idx="156">
                  <c:v>6667</c:v>
                </c:pt>
                <c:pt idx="157">
                  <c:v>6872</c:v>
                </c:pt>
                <c:pt idx="158">
                  <c:v>7026</c:v>
                </c:pt>
                <c:pt idx="159">
                  <c:v>7027</c:v>
                </c:pt>
                <c:pt idx="160">
                  <c:v>7071.5</c:v>
                </c:pt>
                <c:pt idx="161">
                  <c:v>7211.5</c:v>
                </c:pt>
                <c:pt idx="162">
                  <c:v>7815</c:v>
                </c:pt>
                <c:pt idx="163">
                  <c:v>7886</c:v>
                </c:pt>
                <c:pt idx="164">
                  <c:v>7921.5</c:v>
                </c:pt>
                <c:pt idx="165">
                  <c:v>8216.5</c:v>
                </c:pt>
                <c:pt idx="166">
                  <c:v>8506.5</c:v>
                </c:pt>
                <c:pt idx="167">
                  <c:v>8548</c:v>
                </c:pt>
                <c:pt idx="168">
                  <c:v>8555</c:v>
                </c:pt>
                <c:pt idx="169">
                  <c:v>8577.5</c:v>
                </c:pt>
                <c:pt idx="170">
                  <c:v>8583.5</c:v>
                </c:pt>
                <c:pt idx="171">
                  <c:v>8584.5</c:v>
                </c:pt>
                <c:pt idx="172">
                  <c:v>8596.5</c:v>
                </c:pt>
                <c:pt idx="173">
                  <c:v>8657.5</c:v>
                </c:pt>
                <c:pt idx="174">
                  <c:v>8668.5</c:v>
                </c:pt>
                <c:pt idx="175">
                  <c:v>8868.5</c:v>
                </c:pt>
                <c:pt idx="176">
                  <c:v>8874.5</c:v>
                </c:pt>
                <c:pt idx="177">
                  <c:v>8877.5</c:v>
                </c:pt>
                <c:pt idx="178">
                  <c:v>8878.5</c:v>
                </c:pt>
                <c:pt idx="179">
                  <c:v>8915</c:v>
                </c:pt>
                <c:pt idx="180">
                  <c:v>8943.5</c:v>
                </c:pt>
                <c:pt idx="181">
                  <c:v>8944.5</c:v>
                </c:pt>
                <c:pt idx="182">
                  <c:v>8947.5</c:v>
                </c:pt>
                <c:pt idx="183">
                  <c:v>9016.5</c:v>
                </c:pt>
                <c:pt idx="184">
                  <c:v>9027.5</c:v>
                </c:pt>
                <c:pt idx="185">
                  <c:v>9028.5</c:v>
                </c:pt>
                <c:pt idx="186">
                  <c:v>9231.5</c:v>
                </c:pt>
                <c:pt idx="187">
                  <c:v>9233.5</c:v>
                </c:pt>
                <c:pt idx="188">
                  <c:v>9237.5</c:v>
                </c:pt>
                <c:pt idx="189">
                  <c:v>9238.5</c:v>
                </c:pt>
                <c:pt idx="190">
                  <c:v>9240.5</c:v>
                </c:pt>
                <c:pt idx="191">
                  <c:v>9272</c:v>
                </c:pt>
                <c:pt idx="192">
                  <c:v>9313.5</c:v>
                </c:pt>
                <c:pt idx="193">
                  <c:v>9315.5</c:v>
                </c:pt>
                <c:pt idx="194">
                  <c:v>9387.5</c:v>
                </c:pt>
                <c:pt idx="195">
                  <c:v>9568</c:v>
                </c:pt>
                <c:pt idx="196">
                  <c:v>9569</c:v>
                </c:pt>
                <c:pt idx="197">
                  <c:v>9630</c:v>
                </c:pt>
                <c:pt idx="198">
                  <c:v>9630</c:v>
                </c:pt>
                <c:pt idx="199">
                  <c:v>9634</c:v>
                </c:pt>
                <c:pt idx="200">
                  <c:v>9635</c:v>
                </c:pt>
                <c:pt idx="201">
                  <c:v>9638</c:v>
                </c:pt>
                <c:pt idx="202">
                  <c:v>9669.5</c:v>
                </c:pt>
                <c:pt idx="203">
                  <c:v>9677.5</c:v>
                </c:pt>
                <c:pt idx="204">
                  <c:v>9679.5</c:v>
                </c:pt>
                <c:pt idx="205">
                  <c:v>9718</c:v>
                </c:pt>
                <c:pt idx="206">
                  <c:v>9752.5</c:v>
                </c:pt>
                <c:pt idx="207">
                  <c:v>9755.5</c:v>
                </c:pt>
                <c:pt idx="208">
                  <c:v>9962.5</c:v>
                </c:pt>
                <c:pt idx="209">
                  <c:v>9998</c:v>
                </c:pt>
                <c:pt idx="210">
                  <c:v>10083</c:v>
                </c:pt>
                <c:pt idx="211">
                  <c:v>10358</c:v>
                </c:pt>
                <c:pt idx="212">
                  <c:v>10359</c:v>
                </c:pt>
                <c:pt idx="213">
                  <c:v>11047.5</c:v>
                </c:pt>
                <c:pt idx="214">
                  <c:v>11079</c:v>
                </c:pt>
                <c:pt idx="215">
                  <c:v>11084</c:v>
                </c:pt>
                <c:pt idx="216">
                  <c:v>11121.5</c:v>
                </c:pt>
                <c:pt idx="217">
                  <c:v>11140</c:v>
                </c:pt>
                <c:pt idx="218">
                  <c:v>11144</c:v>
                </c:pt>
                <c:pt idx="219">
                  <c:v>11178.5</c:v>
                </c:pt>
                <c:pt idx="220">
                  <c:v>11178.5</c:v>
                </c:pt>
                <c:pt idx="221">
                  <c:v>11194.5</c:v>
                </c:pt>
                <c:pt idx="222">
                  <c:v>11446</c:v>
                </c:pt>
                <c:pt idx="223">
                  <c:v>11487.5</c:v>
                </c:pt>
                <c:pt idx="224">
                  <c:v>11525</c:v>
                </c:pt>
                <c:pt idx="225">
                  <c:v>11526</c:v>
                </c:pt>
                <c:pt idx="226">
                  <c:v>11806</c:v>
                </c:pt>
                <c:pt idx="227">
                  <c:v>11845.5</c:v>
                </c:pt>
                <c:pt idx="228">
                  <c:v>11862</c:v>
                </c:pt>
                <c:pt idx="229">
                  <c:v>11880</c:v>
                </c:pt>
                <c:pt idx="230">
                  <c:v>11889</c:v>
                </c:pt>
                <c:pt idx="231">
                  <c:v>11910.5</c:v>
                </c:pt>
                <c:pt idx="232">
                  <c:v>12262.5</c:v>
                </c:pt>
                <c:pt idx="233">
                  <c:v>12266.5</c:v>
                </c:pt>
                <c:pt idx="234">
                  <c:v>12598</c:v>
                </c:pt>
                <c:pt idx="235">
                  <c:v>12598</c:v>
                </c:pt>
                <c:pt idx="236">
                  <c:v>12661</c:v>
                </c:pt>
                <c:pt idx="237">
                  <c:v>12990.5</c:v>
                </c:pt>
                <c:pt idx="238">
                  <c:v>13010</c:v>
                </c:pt>
                <c:pt idx="239">
                  <c:v>13317</c:v>
                </c:pt>
                <c:pt idx="240">
                  <c:v>13333</c:v>
                </c:pt>
                <c:pt idx="241">
                  <c:v>13351.5</c:v>
                </c:pt>
                <c:pt idx="242">
                  <c:v>13392</c:v>
                </c:pt>
                <c:pt idx="243">
                  <c:v>13407</c:v>
                </c:pt>
                <c:pt idx="244">
                  <c:v>13422.5</c:v>
                </c:pt>
                <c:pt idx="245">
                  <c:v>13428.5</c:v>
                </c:pt>
                <c:pt idx="246">
                  <c:v>13466</c:v>
                </c:pt>
                <c:pt idx="247">
                  <c:v>13692</c:v>
                </c:pt>
                <c:pt idx="248">
                  <c:v>13704.5</c:v>
                </c:pt>
                <c:pt idx="249">
                  <c:v>13723</c:v>
                </c:pt>
                <c:pt idx="250">
                  <c:v>13822</c:v>
                </c:pt>
                <c:pt idx="251">
                  <c:v>13822</c:v>
                </c:pt>
                <c:pt idx="252">
                  <c:v>13826</c:v>
                </c:pt>
                <c:pt idx="253">
                  <c:v>14049</c:v>
                </c:pt>
                <c:pt idx="254">
                  <c:v>14052</c:v>
                </c:pt>
                <c:pt idx="255">
                  <c:v>14061</c:v>
                </c:pt>
                <c:pt idx="256">
                  <c:v>14089.5</c:v>
                </c:pt>
                <c:pt idx="257">
                  <c:v>14089.5</c:v>
                </c:pt>
                <c:pt idx="258">
                  <c:v>14116</c:v>
                </c:pt>
                <c:pt idx="259">
                  <c:v>14123</c:v>
                </c:pt>
                <c:pt idx="260">
                  <c:v>14143.5</c:v>
                </c:pt>
                <c:pt idx="261">
                  <c:v>14398</c:v>
                </c:pt>
                <c:pt idx="262">
                  <c:v>14473</c:v>
                </c:pt>
                <c:pt idx="263">
                  <c:v>14479</c:v>
                </c:pt>
                <c:pt idx="264">
                  <c:v>14496</c:v>
                </c:pt>
                <c:pt idx="265">
                  <c:v>14509.5</c:v>
                </c:pt>
                <c:pt idx="266">
                  <c:v>14832</c:v>
                </c:pt>
                <c:pt idx="267">
                  <c:v>14856</c:v>
                </c:pt>
                <c:pt idx="268">
                  <c:v>14857</c:v>
                </c:pt>
                <c:pt idx="269">
                  <c:v>14967.5</c:v>
                </c:pt>
                <c:pt idx="270">
                  <c:v>14967.5</c:v>
                </c:pt>
                <c:pt idx="271">
                  <c:v>14967.5</c:v>
                </c:pt>
                <c:pt idx="272">
                  <c:v>14967.5</c:v>
                </c:pt>
                <c:pt idx="273">
                  <c:v>14968.5</c:v>
                </c:pt>
                <c:pt idx="274">
                  <c:v>15159.5</c:v>
                </c:pt>
                <c:pt idx="275">
                  <c:v>15234.5</c:v>
                </c:pt>
                <c:pt idx="276">
                  <c:v>15247.5</c:v>
                </c:pt>
                <c:pt idx="277">
                  <c:v>15312.5</c:v>
                </c:pt>
                <c:pt idx="278">
                  <c:v>15515.5</c:v>
                </c:pt>
                <c:pt idx="279">
                  <c:v>15516.5</c:v>
                </c:pt>
                <c:pt idx="280">
                  <c:v>15517.5</c:v>
                </c:pt>
                <c:pt idx="281">
                  <c:v>15518.5</c:v>
                </c:pt>
                <c:pt idx="282">
                  <c:v>15519.5</c:v>
                </c:pt>
                <c:pt idx="283">
                  <c:v>15520.5</c:v>
                </c:pt>
                <c:pt idx="284">
                  <c:v>15524.5</c:v>
                </c:pt>
                <c:pt idx="285">
                  <c:v>15528.5</c:v>
                </c:pt>
                <c:pt idx="286">
                  <c:v>15530.5</c:v>
                </c:pt>
                <c:pt idx="287">
                  <c:v>15532.5</c:v>
                </c:pt>
                <c:pt idx="288">
                  <c:v>15534.5</c:v>
                </c:pt>
                <c:pt idx="289">
                  <c:v>15547</c:v>
                </c:pt>
                <c:pt idx="290">
                  <c:v>15548</c:v>
                </c:pt>
                <c:pt idx="291">
                  <c:v>15550</c:v>
                </c:pt>
                <c:pt idx="292">
                  <c:v>15551</c:v>
                </c:pt>
                <c:pt idx="293">
                  <c:v>15552</c:v>
                </c:pt>
                <c:pt idx="294">
                  <c:v>15553</c:v>
                </c:pt>
                <c:pt idx="295">
                  <c:v>15557</c:v>
                </c:pt>
                <c:pt idx="296">
                  <c:v>15558</c:v>
                </c:pt>
                <c:pt idx="297">
                  <c:v>15559</c:v>
                </c:pt>
                <c:pt idx="298">
                  <c:v>15560</c:v>
                </c:pt>
                <c:pt idx="299">
                  <c:v>15561</c:v>
                </c:pt>
                <c:pt idx="300">
                  <c:v>15562</c:v>
                </c:pt>
                <c:pt idx="301">
                  <c:v>15563</c:v>
                </c:pt>
                <c:pt idx="302">
                  <c:v>15564</c:v>
                </c:pt>
                <c:pt idx="303">
                  <c:v>15565</c:v>
                </c:pt>
                <c:pt idx="304">
                  <c:v>15566</c:v>
                </c:pt>
                <c:pt idx="305">
                  <c:v>15567</c:v>
                </c:pt>
                <c:pt idx="306">
                  <c:v>15568</c:v>
                </c:pt>
                <c:pt idx="307">
                  <c:v>15569</c:v>
                </c:pt>
                <c:pt idx="308">
                  <c:v>15570</c:v>
                </c:pt>
                <c:pt idx="309">
                  <c:v>15571</c:v>
                </c:pt>
                <c:pt idx="310">
                  <c:v>15572</c:v>
                </c:pt>
                <c:pt idx="311">
                  <c:v>15573</c:v>
                </c:pt>
                <c:pt idx="312">
                  <c:v>15573</c:v>
                </c:pt>
                <c:pt idx="313">
                  <c:v>15574</c:v>
                </c:pt>
                <c:pt idx="314">
                  <c:v>15575</c:v>
                </c:pt>
                <c:pt idx="315">
                  <c:v>15576</c:v>
                </c:pt>
                <c:pt idx="316">
                  <c:v>15577</c:v>
                </c:pt>
                <c:pt idx="317">
                  <c:v>15585.5</c:v>
                </c:pt>
                <c:pt idx="318">
                  <c:v>15594.5</c:v>
                </c:pt>
                <c:pt idx="319">
                  <c:v>15595.5</c:v>
                </c:pt>
                <c:pt idx="320">
                  <c:v>15596.5</c:v>
                </c:pt>
                <c:pt idx="321">
                  <c:v>15597.5</c:v>
                </c:pt>
                <c:pt idx="322">
                  <c:v>15600.5</c:v>
                </c:pt>
                <c:pt idx="323">
                  <c:v>15601.5</c:v>
                </c:pt>
                <c:pt idx="324">
                  <c:v>15602.5</c:v>
                </c:pt>
                <c:pt idx="325">
                  <c:v>15605.5</c:v>
                </c:pt>
                <c:pt idx="326">
                  <c:v>15606.5</c:v>
                </c:pt>
                <c:pt idx="327">
                  <c:v>15607.5</c:v>
                </c:pt>
                <c:pt idx="328">
                  <c:v>15608.5</c:v>
                </c:pt>
                <c:pt idx="329">
                  <c:v>15609.5</c:v>
                </c:pt>
                <c:pt idx="330">
                  <c:v>15610.5</c:v>
                </c:pt>
                <c:pt idx="331">
                  <c:v>15611.5</c:v>
                </c:pt>
                <c:pt idx="332">
                  <c:v>15612.5</c:v>
                </c:pt>
                <c:pt idx="333">
                  <c:v>15615.5</c:v>
                </c:pt>
                <c:pt idx="334">
                  <c:v>15618.5</c:v>
                </c:pt>
                <c:pt idx="335">
                  <c:v>15619.5</c:v>
                </c:pt>
                <c:pt idx="336">
                  <c:v>15620.5</c:v>
                </c:pt>
                <c:pt idx="337">
                  <c:v>15621.5</c:v>
                </c:pt>
                <c:pt idx="338">
                  <c:v>15628</c:v>
                </c:pt>
                <c:pt idx="339">
                  <c:v>15634</c:v>
                </c:pt>
                <c:pt idx="340">
                  <c:v>15635</c:v>
                </c:pt>
                <c:pt idx="341">
                  <c:v>15641</c:v>
                </c:pt>
                <c:pt idx="342">
                  <c:v>15651</c:v>
                </c:pt>
                <c:pt idx="343">
                  <c:v>15652</c:v>
                </c:pt>
                <c:pt idx="344">
                  <c:v>15653</c:v>
                </c:pt>
                <c:pt idx="345">
                  <c:v>15655</c:v>
                </c:pt>
                <c:pt idx="346">
                  <c:v>15658</c:v>
                </c:pt>
                <c:pt idx="347">
                  <c:v>15906</c:v>
                </c:pt>
                <c:pt idx="348">
                  <c:v>15929</c:v>
                </c:pt>
                <c:pt idx="349">
                  <c:v>15961.5</c:v>
                </c:pt>
                <c:pt idx="350">
                  <c:v>15961.5</c:v>
                </c:pt>
                <c:pt idx="351">
                  <c:v>15993</c:v>
                </c:pt>
                <c:pt idx="352">
                  <c:v>16003</c:v>
                </c:pt>
                <c:pt idx="353">
                  <c:v>16017</c:v>
                </c:pt>
                <c:pt idx="354">
                  <c:v>16035.5</c:v>
                </c:pt>
                <c:pt idx="355">
                  <c:v>16040</c:v>
                </c:pt>
                <c:pt idx="356">
                  <c:v>16315.5</c:v>
                </c:pt>
                <c:pt idx="357">
                  <c:v>16365</c:v>
                </c:pt>
                <c:pt idx="358">
                  <c:v>16378</c:v>
                </c:pt>
                <c:pt idx="359">
                  <c:v>16431</c:v>
                </c:pt>
                <c:pt idx="360">
                  <c:v>16635</c:v>
                </c:pt>
                <c:pt idx="361">
                  <c:v>16701.5</c:v>
                </c:pt>
                <c:pt idx="362">
                  <c:v>16720</c:v>
                </c:pt>
                <c:pt idx="363">
                  <c:v>17062.5</c:v>
                </c:pt>
                <c:pt idx="364">
                  <c:v>17064.5</c:v>
                </c:pt>
                <c:pt idx="365">
                  <c:v>17064.5</c:v>
                </c:pt>
                <c:pt idx="366">
                  <c:v>17083</c:v>
                </c:pt>
                <c:pt idx="367">
                  <c:v>17435</c:v>
                </c:pt>
                <c:pt idx="368">
                  <c:v>17458</c:v>
                </c:pt>
                <c:pt idx="369">
                  <c:v>17464</c:v>
                </c:pt>
                <c:pt idx="370">
                  <c:v>17476.5</c:v>
                </c:pt>
                <c:pt idx="371">
                  <c:v>17751.5</c:v>
                </c:pt>
                <c:pt idx="372">
                  <c:v>17778.5</c:v>
                </c:pt>
                <c:pt idx="373">
                  <c:v>17818</c:v>
                </c:pt>
                <c:pt idx="374">
                  <c:v>17818</c:v>
                </c:pt>
                <c:pt idx="375">
                  <c:v>17827</c:v>
                </c:pt>
                <c:pt idx="376">
                  <c:v>17859.5</c:v>
                </c:pt>
                <c:pt idx="377">
                  <c:v>18204.5</c:v>
                </c:pt>
                <c:pt idx="378">
                  <c:v>18473</c:v>
                </c:pt>
                <c:pt idx="379">
                  <c:v>18501.5</c:v>
                </c:pt>
                <c:pt idx="380">
                  <c:v>18512.5</c:v>
                </c:pt>
                <c:pt idx="381">
                  <c:v>18512.5</c:v>
                </c:pt>
                <c:pt idx="382">
                  <c:v>18512.5</c:v>
                </c:pt>
                <c:pt idx="383">
                  <c:v>18547</c:v>
                </c:pt>
                <c:pt idx="384">
                  <c:v>18580.5</c:v>
                </c:pt>
                <c:pt idx="385">
                  <c:v>18829</c:v>
                </c:pt>
                <c:pt idx="386">
                  <c:v>18835</c:v>
                </c:pt>
                <c:pt idx="387">
                  <c:v>18944.5</c:v>
                </c:pt>
                <c:pt idx="388">
                  <c:v>18971</c:v>
                </c:pt>
                <c:pt idx="389">
                  <c:v>19270.5</c:v>
                </c:pt>
                <c:pt idx="390">
                  <c:v>19335</c:v>
                </c:pt>
                <c:pt idx="391">
                  <c:v>19336</c:v>
                </c:pt>
                <c:pt idx="392">
                  <c:v>19339</c:v>
                </c:pt>
                <c:pt idx="393">
                  <c:v>19342</c:v>
                </c:pt>
                <c:pt idx="394">
                  <c:v>19348</c:v>
                </c:pt>
                <c:pt idx="395">
                  <c:v>19348</c:v>
                </c:pt>
                <c:pt idx="396">
                  <c:v>19606</c:v>
                </c:pt>
                <c:pt idx="397">
                  <c:v>19651.5</c:v>
                </c:pt>
                <c:pt idx="398">
                  <c:v>19660.5</c:v>
                </c:pt>
                <c:pt idx="399">
                  <c:v>19685</c:v>
                </c:pt>
                <c:pt idx="400">
                  <c:v>20039</c:v>
                </c:pt>
                <c:pt idx="401">
                  <c:v>20359.5</c:v>
                </c:pt>
                <c:pt idx="402">
                  <c:v>20392</c:v>
                </c:pt>
                <c:pt idx="403">
                  <c:v>20487</c:v>
                </c:pt>
                <c:pt idx="404">
                  <c:v>20539.5</c:v>
                </c:pt>
                <c:pt idx="405">
                  <c:v>20748.5</c:v>
                </c:pt>
                <c:pt idx="406">
                  <c:v>20870</c:v>
                </c:pt>
                <c:pt idx="407">
                  <c:v>21085.5</c:v>
                </c:pt>
                <c:pt idx="408">
                  <c:v>21106.5</c:v>
                </c:pt>
                <c:pt idx="409">
                  <c:v>21174.5</c:v>
                </c:pt>
                <c:pt idx="410">
                  <c:v>21182.5</c:v>
                </c:pt>
                <c:pt idx="411">
                  <c:v>21462.5</c:v>
                </c:pt>
                <c:pt idx="412">
                  <c:v>21462.5</c:v>
                </c:pt>
                <c:pt idx="413">
                  <c:v>21502</c:v>
                </c:pt>
                <c:pt idx="414">
                  <c:v>21588</c:v>
                </c:pt>
                <c:pt idx="415">
                  <c:v>21833.5</c:v>
                </c:pt>
              </c:numCache>
            </c:numRef>
          </c:xVal>
          <c:yVal>
            <c:numRef>
              <c:f>'Active 2'!$O$21:$O$984</c:f>
              <c:numCache>
                <c:formatCode>General</c:formatCode>
                <c:ptCount val="964"/>
                <c:pt idx="361">
                  <c:v>-3.6068968487511774E-2</c:v>
                </c:pt>
                <c:pt idx="362">
                  <c:v>-3.6179267075397273E-2</c:v>
                </c:pt>
                <c:pt idx="363">
                  <c:v>-3.8221281472736998E-2</c:v>
                </c:pt>
                <c:pt idx="364">
                  <c:v>-3.8233205644400289E-2</c:v>
                </c:pt>
                <c:pt idx="365">
                  <c:v>-3.8233205644400289E-2</c:v>
                </c:pt>
                <c:pt idx="366">
                  <c:v>-3.8343504232285788E-2</c:v>
                </c:pt>
                <c:pt idx="367">
                  <c:v>-4.0442158445026175E-2</c:v>
                </c:pt>
                <c:pt idx="368">
                  <c:v>-4.0579286419154106E-2</c:v>
                </c:pt>
                <c:pt idx="369">
                  <c:v>-4.0615058934143994E-2</c:v>
                </c:pt>
                <c:pt idx="370">
                  <c:v>-4.0689585007039605E-2</c:v>
                </c:pt>
                <c:pt idx="371">
                  <c:v>-4.2329158610743031E-2</c:v>
                </c:pt>
                <c:pt idx="372">
                  <c:v>-4.2490134928197545E-2</c:v>
                </c:pt>
                <c:pt idx="373">
                  <c:v>-4.2725637318547671E-2</c:v>
                </c:pt>
                <c:pt idx="374">
                  <c:v>-4.2725637318547671E-2</c:v>
                </c:pt>
                <c:pt idx="375">
                  <c:v>-4.2779296091032509E-2</c:v>
                </c:pt>
                <c:pt idx="376">
                  <c:v>-4.2973063880561102E-2</c:v>
                </c:pt>
                <c:pt idx="377">
                  <c:v>-4.5029983492479941E-2</c:v>
                </c:pt>
                <c:pt idx="378">
                  <c:v>-4.6630803538277657E-2</c:v>
                </c:pt>
                <c:pt idx="379">
                  <c:v>-4.680072298447964E-2</c:v>
                </c:pt>
                <c:pt idx="380">
                  <c:v>-4.6866305928627783E-2</c:v>
                </c:pt>
                <c:pt idx="381">
                  <c:v>-4.6866305928627783E-2</c:v>
                </c:pt>
                <c:pt idx="382">
                  <c:v>-4.6866305928627783E-2</c:v>
                </c:pt>
                <c:pt idx="383">
                  <c:v>-4.7071997889819667E-2</c:v>
                </c:pt>
                <c:pt idx="384">
                  <c:v>-4.7271727765179905E-2</c:v>
                </c:pt>
                <c:pt idx="385">
                  <c:v>-4.8753306094344626E-2</c:v>
                </c:pt>
                <c:pt idx="386">
                  <c:v>-4.8789078609334527E-2</c:v>
                </c:pt>
                <c:pt idx="387">
                  <c:v>-4.9441927007900066E-2</c:v>
                </c:pt>
                <c:pt idx="388">
                  <c:v>-4.9599922282438758E-2</c:v>
                </c:pt>
                <c:pt idx="389">
                  <c:v>-5.1385566989017584E-2</c:v>
                </c:pt>
                <c:pt idx="390">
                  <c:v>-5.1770121525158933E-2</c:v>
                </c:pt>
                <c:pt idx="391">
                  <c:v>-5.1776083610990578E-2</c:v>
                </c:pt>
                <c:pt idx="392">
                  <c:v>-5.1793969868485529E-2</c:v>
                </c:pt>
                <c:pt idx="393">
                  <c:v>-5.1811856125980479E-2</c:v>
                </c:pt>
                <c:pt idx="394">
                  <c:v>-5.1847628640970367E-2</c:v>
                </c:pt>
                <c:pt idx="395">
                  <c:v>-5.1847628640970367E-2</c:v>
                </c:pt>
                <c:pt idx="396">
                  <c:v>-5.3385846785535762E-2</c:v>
                </c:pt>
                <c:pt idx="397">
                  <c:v>-5.3657121690875775E-2</c:v>
                </c:pt>
                <c:pt idx="398">
                  <c:v>-5.3710780463360627E-2</c:v>
                </c:pt>
                <c:pt idx="399">
                  <c:v>-5.3856851566236014E-2</c:v>
                </c:pt>
                <c:pt idx="400">
                  <c:v>-5.5967429950639705E-2</c:v>
                </c:pt>
                <c:pt idx="401">
                  <c:v>-5.7878278459683144E-2</c:v>
                </c:pt>
                <c:pt idx="402">
                  <c:v>-5.8072046249211737E-2</c:v>
                </c:pt>
                <c:pt idx="403">
                  <c:v>-5.8638444403218373E-2</c:v>
                </c:pt>
                <c:pt idx="404">
                  <c:v>-5.8951453909379933E-2</c:v>
                </c:pt>
                <c:pt idx="405">
                  <c:v>-6.0197529848194528E-2</c:v>
                </c:pt>
                <c:pt idx="406">
                  <c:v>-6.092192327673987E-2</c:v>
                </c:pt>
                <c:pt idx="407">
                  <c:v>-6.2206752773460175E-2</c:v>
                </c:pt>
                <c:pt idx="408">
                  <c:v>-6.2331956575924816E-2</c:v>
                </c:pt>
                <c:pt idx="409">
                  <c:v>-6.2737378412476938E-2</c:v>
                </c:pt>
                <c:pt idx="410">
                  <c:v>-6.278507509913013E-2</c:v>
                </c:pt>
                <c:pt idx="411">
                  <c:v>-6.4454459131991784E-2</c:v>
                </c:pt>
                <c:pt idx="412">
                  <c:v>-6.4454459131991784E-2</c:v>
                </c:pt>
                <c:pt idx="413">
                  <c:v>-6.4689961522341924E-2</c:v>
                </c:pt>
                <c:pt idx="414">
                  <c:v>-6.5202700903863722E-2</c:v>
                </c:pt>
                <c:pt idx="415">
                  <c:v>-6.6666392975533492E-2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1-47BB-A86F-10FF493C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22960"/>
        <c:axId val="1"/>
      </c:scatterChart>
      <c:valAx>
        <c:axId val="589222960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22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40838348499850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731063886522"/>
          <c:y val="0.14457831325301204"/>
          <c:w val="0.8526951094072262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3-4D38-A98E-002B19A6A1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1">
                  <c:v>-1.9962999998824671E-2</c:v>
                </c:pt>
                <c:pt idx="6">
                  <c:v>1.8711400000029244E-2</c:v>
                </c:pt>
                <c:pt idx="32">
                  <c:v>-5.3172700005234219E-2</c:v>
                </c:pt>
                <c:pt idx="33">
                  <c:v>-3.3298399997875094E-2</c:v>
                </c:pt>
                <c:pt idx="34">
                  <c:v>-1.9669000001158565E-2</c:v>
                </c:pt>
                <c:pt idx="36">
                  <c:v>-2.9249300001538359E-2</c:v>
                </c:pt>
                <c:pt idx="37">
                  <c:v>-3.7445100002514664E-2</c:v>
                </c:pt>
                <c:pt idx="38">
                  <c:v>-1.6794700000900775E-2</c:v>
                </c:pt>
                <c:pt idx="39">
                  <c:v>-4.7738499997649342E-2</c:v>
                </c:pt>
                <c:pt idx="40">
                  <c:v>-2.389229999971576E-2</c:v>
                </c:pt>
                <c:pt idx="41">
                  <c:v>-2.4052300002949778E-2</c:v>
                </c:pt>
                <c:pt idx="42">
                  <c:v>-1.6227100000833161E-2</c:v>
                </c:pt>
                <c:pt idx="43">
                  <c:v>-1.1814500001491979E-2</c:v>
                </c:pt>
                <c:pt idx="44">
                  <c:v>-2.9010300000663847E-2</c:v>
                </c:pt>
                <c:pt idx="45">
                  <c:v>-1.6156999998202082E-2</c:v>
                </c:pt>
                <c:pt idx="46">
                  <c:v>-3.5737300000619143E-2</c:v>
                </c:pt>
                <c:pt idx="47">
                  <c:v>-3.1933099999150727E-2</c:v>
                </c:pt>
                <c:pt idx="48">
                  <c:v>-8.5204999995767139E-3</c:v>
                </c:pt>
                <c:pt idx="50">
                  <c:v>-4.0184499994211365E-2</c:v>
                </c:pt>
                <c:pt idx="52">
                  <c:v>-4.8127699999895412E-2</c:v>
                </c:pt>
                <c:pt idx="53">
                  <c:v>-2.9519299998355564E-2</c:v>
                </c:pt>
                <c:pt idx="54">
                  <c:v>-6.3025000054039992E-3</c:v>
                </c:pt>
                <c:pt idx="55">
                  <c:v>1.2501700002758298E-2</c:v>
                </c:pt>
                <c:pt idx="56">
                  <c:v>2.110100002028048E-3</c:v>
                </c:pt>
                <c:pt idx="57">
                  <c:v>-2.4057599999650847E-2</c:v>
                </c:pt>
                <c:pt idx="58">
                  <c:v>3.8167000020621344E-3</c:v>
                </c:pt>
                <c:pt idx="59">
                  <c:v>-1.5748999940115027E-3</c:v>
                </c:pt>
                <c:pt idx="60">
                  <c:v>5.3275000027497299E-3</c:v>
                </c:pt>
                <c:pt idx="65">
                  <c:v>-1.9372000024304725E-3</c:v>
                </c:pt>
                <c:pt idx="66">
                  <c:v>-1.6132999997353181E-2</c:v>
                </c:pt>
                <c:pt idx="67">
                  <c:v>-1.2720400001853704E-2</c:v>
                </c:pt>
                <c:pt idx="68">
                  <c:v>-5.8881000004475936E-3</c:v>
                </c:pt>
                <c:pt idx="69">
                  <c:v>-1.7454500004532747E-2</c:v>
                </c:pt>
                <c:pt idx="70">
                  <c:v>-1.9846100003633182E-2</c:v>
                </c:pt>
                <c:pt idx="71">
                  <c:v>-1.1384400000679307E-2</c:v>
                </c:pt>
                <c:pt idx="72">
                  <c:v>-1.4139500002784189E-2</c:v>
                </c:pt>
                <c:pt idx="73">
                  <c:v>-4.7268999987863936E-3</c:v>
                </c:pt>
                <c:pt idx="74">
                  <c:v>1.674250000360189E-2</c:v>
                </c:pt>
                <c:pt idx="75">
                  <c:v>-1.7208400000527035E-2</c:v>
                </c:pt>
                <c:pt idx="76">
                  <c:v>-2.3851400001149159E-2</c:v>
                </c:pt>
                <c:pt idx="77">
                  <c:v>-1.1696399997163098E-2</c:v>
                </c:pt>
                <c:pt idx="78">
                  <c:v>-3.1892200000584126E-2</c:v>
                </c:pt>
                <c:pt idx="79">
                  <c:v>-2.9700500002945773E-2</c:v>
                </c:pt>
                <c:pt idx="80">
                  <c:v>-3.5868200000550132E-2</c:v>
                </c:pt>
                <c:pt idx="81">
                  <c:v>-2.3847199998272117E-2</c:v>
                </c:pt>
                <c:pt idx="82">
                  <c:v>-3.3189700006914791E-2</c:v>
                </c:pt>
                <c:pt idx="87">
                  <c:v>-1.5483100003621075E-2</c:v>
                </c:pt>
                <c:pt idx="88">
                  <c:v>-3.2726800003729295E-2</c:v>
                </c:pt>
                <c:pt idx="89">
                  <c:v>-2.5852500002656598E-2</c:v>
                </c:pt>
                <c:pt idx="90">
                  <c:v>-4.2195000001811422E-2</c:v>
                </c:pt>
                <c:pt idx="91">
                  <c:v>-3.2390799999120645E-2</c:v>
                </c:pt>
                <c:pt idx="92">
                  <c:v>-5.8214799995766953E-2</c:v>
                </c:pt>
                <c:pt idx="93">
                  <c:v>-3.9948899997398257E-2</c:v>
                </c:pt>
                <c:pt idx="94">
                  <c:v>-5.4704000001947861E-2</c:v>
                </c:pt>
                <c:pt idx="95">
                  <c:v>-1.9466199999442324E-2</c:v>
                </c:pt>
                <c:pt idx="96">
                  <c:v>-5.4675899998983368E-2</c:v>
                </c:pt>
                <c:pt idx="99">
                  <c:v>-3.1068600001162849E-2</c:v>
                </c:pt>
                <c:pt idx="101">
                  <c:v>-3.2390600004873704E-2</c:v>
                </c:pt>
                <c:pt idx="199">
                  <c:v>-5.1376400006120093E-2</c:v>
                </c:pt>
                <c:pt idx="200">
                  <c:v>-5.1551199998357333E-2</c:v>
                </c:pt>
                <c:pt idx="201">
                  <c:v>-5.2398700005142018E-2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3-4D38-A98E-002B19A6A10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2">
                  <c:v>-8.3799999993061647E-3</c:v>
                </c:pt>
                <c:pt idx="3">
                  <c:v>9.6409999969182536E-3</c:v>
                </c:pt>
                <c:pt idx="4">
                  <c:v>-1.4002000003529247E-2</c:v>
                </c:pt>
                <c:pt idx="5">
                  <c:v>-1.1001999999280088E-2</c:v>
                </c:pt>
                <c:pt idx="7">
                  <c:v>-1.533680000284221E-2</c:v>
                </c:pt>
                <c:pt idx="8">
                  <c:v>-1.1504499998409301E-2</c:v>
                </c:pt>
                <c:pt idx="9">
                  <c:v>6.495499997981824E-3</c:v>
                </c:pt>
                <c:pt idx="10">
                  <c:v>-6.4835000011953525E-3</c:v>
                </c:pt>
                <c:pt idx="11">
                  <c:v>-1.2020599999232218E-2</c:v>
                </c:pt>
                <c:pt idx="12">
                  <c:v>1.8365700001595542E-2</c:v>
                </c:pt>
                <c:pt idx="13">
                  <c:v>2.0556200004648417E-2</c:v>
                </c:pt>
                <c:pt idx="14">
                  <c:v>7.3603999990154989E-3</c:v>
                </c:pt>
                <c:pt idx="15">
                  <c:v>-7.0095999981276691E-3</c:v>
                </c:pt>
                <c:pt idx="16">
                  <c:v>2.0840000070165843E-4</c:v>
                </c:pt>
                <c:pt idx="17">
                  <c:v>-6.8324000021675602E-3</c:v>
                </c:pt>
                <c:pt idx="21">
                  <c:v>-1.1935900001844857E-2</c:v>
                </c:pt>
                <c:pt idx="24">
                  <c:v>-1.7137599999841768E-2</c:v>
                </c:pt>
                <c:pt idx="29">
                  <c:v>-1.9776999994064681E-2</c:v>
                </c:pt>
                <c:pt idx="30">
                  <c:v>-2.8629700005694758E-2</c:v>
                </c:pt>
                <c:pt idx="31">
                  <c:v>-7.390700004179962E-3</c:v>
                </c:pt>
                <c:pt idx="35">
                  <c:v>-7.0745000048191287E-3</c:v>
                </c:pt>
                <c:pt idx="83">
                  <c:v>-4.0812000006553717E-2</c:v>
                </c:pt>
                <c:pt idx="84">
                  <c:v>-2.8595199997653253E-2</c:v>
                </c:pt>
                <c:pt idx="85">
                  <c:v>-3.8650299997243565E-2</c:v>
                </c:pt>
                <c:pt idx="86">
                  <c:v>-3.7950300000375137E-2</c:v>
                </c:pt>
                <c:pt idx="158">
                  <c:v>-4.6940899999754038E-2</c:v>
                </c:pt>
                <c:pt idx="179">
                  <c:v>-4.6862399998644833E-2</c:v>
                </c:pt>
                <c:pt idx="188">
                  <c:v>-5.4594799999904353E-2</c:v>
                </c:pt>
                <c:pt idx="190">
                  <c:v>-5.6261700003233273E-2</c:v>
                </c:pt>
                <c:pt idx="191">
                  <c:v>-5.5961700003535952E-2</c:v>
                </c:pt>
                <c:pt idx="193">
                  <c:v>-5.8250900001439732E-2</c:v>
                </c:pt>
                <c:pt idx="194">
                  <c:v>-6.3274899999669287E-2</c:v>
                </c:pt>
                <c:pt idx="195">
                  <c:v>-6.4689800004998688E-2</c:v>
                </c:pt>
                <c:pt idx="196">
                  <c:v>-6.6832999997131992E-2</c:v>
                </c:pt>
                <c:pt idx="198">
                  <c:v>-5.317300000024261E-2</c:v>
                </c:pt>
                <c:pt idx="202">
                  <c:v>-4.5543699998233933E-2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3-4D38-A98E-002B19A6A10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97">
                  <c:v>-4.9688400002196431E-2</c:v>
                </c:pt>
                <c:pt idx="102">
                  <c:v>-2.1693599999707658E-2</c:v>
                </c:pt>
                <c:pt idx="106">
                  <c:v>-2.4043800003710203E-2</c:v>
                </c:pt>
                <c:pt idx="107">
                  <c:v>-2.4204100001952611E-2</c:v>
                </c:pt>
                <c:pt idx="108">
                  <c:v>-2.3283399998035748E-2</c:v>
                </c:pt>
                <c:pt idx="110">
                  <c:v>-2.7916799997910857E-2</c:v>
                </c:pt>
                <c:pt idx="111">
                  <c:v>-2.9404799999610987E-2</c:v>
                </c:pt>
                <c:pt idx="118">
                  <c:v>-3.3915100000740495E-2</c:v>
                </c:pt>
                <c:pt idx="120">
                  <c:v>-4.6794899993983563E-2</c:v>
                </c:pt>
                <c:pt idx="121">
                  <c:v>-4.3580699995800387E-2</c:v>
                </c:pt>
                <c:pt idx="122">
                  <c:v>-4.3766500006313436E-2</c:v>
                </c:pt>
                <c:pt idx="123">
                  <c:v>-4.4442300000810064E-2</c:v>
                </c:pt>
                <c:pt idx="124">
                  <c:v>-4.3958099995506927E-2</c:v>
                </c:pt>
                <c:pt idx="125">
                  <c:v>-4.1633900000306312E-2</c:v>
                </c:pt>
                <c:pt idx="126">
                  <c:v>-4.9267100002907682E-2</c:v>
                </c:pt>
                <c:pt idx="127">
                  <c:v>-4.7350300003017765E-2</c:v>
                </c:pt>
                <c:pt idx="128">
                  <c:v>-4.9051900001359172E-2</c:v>
                </c:pt>
                <c:pt idx="129">
                  <c:v>-4.4843499999842606E-2</c:v>
                </c:pt>
                <c:pt idx="130">
                  <c:v>-4.0535100000852253E-2</c:v>
                </c:pt>
                <c:pt idx="131">
                  <c:v>-4.5732600003248081E-2</c:v>
                </c:pt>
                <c:pt idx="132">
                  <c:v>-4.6608399999968242E-2</c:v>
                </c:pt>
                <c:pt idx="133">
                  <c:v>-4.6669999996083789E-2</c:v>
                </c:pt>
                <c:pt idx="134">
                  <c:v>-4.7635800001444295E-2</c:v>
                </c:pt>
                <c:pt idx="135">
                  <c:v>-4.6661599997605663E-2</c:v>
                </c:pt>
                <c:pt idx="136">
                  <c:v>-4.5517400001699571E-2</c:v>
                </c:pt>
                <c:pt idx="137">
                  <c:v>-4.692060000525089E-2</c:v>
                </c:pt>
                <c:pt idx="138">
                  <c:v>-4.6896400002879091E-2</c:v>
                </c:pt>
                <c:pt idx="139">
                  <c:v>-4.4462199999543373E-2</c:v>
                </c:pt>
                <c:pt idx="140">
                  <c:v>-4.5098000002326444E-2</c:v>
                </c:pt>
                <c:pt idx="141">
                  <c:v>-4.1883800004143268E-2</c:v>
                </c:pt>
                <c:pt idx="142">
                  <c:v>-4.365959999995539E-2</c:v>
                </c:pt>
                <c:pt idx="143">
                  <c:v>-4.5455399995262269E-2</c:v>
                </c:pt>
                <c:pt idx="144">
                  <c:v>-4.4871199999761302E-2</c:v>
                </c:pt>
                <c:pt idx="145">
                  <c:v>-4.5037000003503636E-2</c:v>
                </c:pt>
                <c:pt idx="146">
                  <c:v>-4.5192800003860611E-2</c:v>
                </c:pt>
                <c:pt idx="147">
                  <c:v>-4.5898599993961398E-2</c:v>
                </c:pt>
                <c:pt idx="148">
                  <c:v>-4.5604400002048351E-2</c:v>
                </c:pt>
                <c:pt idx="149">
                  <c:v>-4.5320199998968747E-2</c:v>
                </c:pt>
                <c:pt idx="150">
                  <c:v>-4.6485999999276828E-2</c:v>
                </c:pt>
                <c:pt idx="151">
                  <c:v>-4.6741799997107591E-2</c:v>
                </c:pt>
                <c:pt idx="152">
                  <c:v>-4.7327600004791748E-2</c:v>
                </c:pt>
                <c:pt idx="153">
                  <c:v>-4.625339999620337E-2</c:v>
                </c:pt>
                <c:pt idx="154">
                  <c:v>-4.5319199998630211E-2</c:v>
                </c:pt>
                <c:pt idx="155">
                  <c:v>-4.6685000001161825E-2</c:v>
                </c:pt>
                <c:pt idx="156">
                  <c:v>-4.6860800001013558E-2</c:v>
                </c:pt>
                <c:pt idx="157">
                  <c:v>-4.5226599999296013E-2</c:v>
                </c:pt>
                <c:pt idx="159">
                  <c:v>-4.7753099992405623E-2</c:v>
                </c:pt>
                <c:pt idx="160">
                  <c:v>-4.7048899999936111E-2</c:v>
                </c:pt>
                <c:pt idx="161">
                  <c:v>-4.6034700004383922E-2</c:v>
                </c:pt>
                <c:pt idx="162">
                  <c:v>-4.6650500000396278E-2</c:v>
                </c:pt>
                <c:pt idx="163">
                  <c:v>-4.6757900003285613E-2</c:v>
                </c:pt>
                <c:pt idx="164">
                  <c:v>-4.6973700002126861E-2</c:v>
                </c:pt>
                <c:pt idx="165">
                  <c:v>-4.6799499992630444E-2</c:v>
                </c:pt>
                <c:pt idx="166">
                  <c:v>-4.6136899996781722E-2</c:v>
                </c:pt>
                <c:pt idx="167">
                  <c:v>-4.5092699998349417E-2</c:v>
                </c:pt>
                <c:pt idx="168">
                  <c:v>-4.4428499997593462E-2</c:v>
                </c:pt>
                <c:pt idx="169">
                  <c:v>-4.4504299999971408E-2</c:v>
                </c:pt>
                <c:pt idx="170">
                  <c:v>-4.6150100002705585E-2</c:v>
                </c:pt>
                <c:pt idx="171">
                  <c:v>-4.6775899994827341E-2</c:v>
                </c:pt>
                <c:pt idx="172">
                  <c:v>-4.6061699998972472E-2</c:v>
                </c:pt>
                <c:pt idx="173">
                  <c:v>-4.627749999781372E-2</c:v>
                </c:pt>
                <c:pt idx="174">
                  <c:v>-4.8264900004141964E-2</c:v>
                </c:pt>
                <c:pt idx="175">
                  <c:v>-4.8352300000260584E-2</c:v>
                </c:pt>
                <c:pt idx="176">
                  <c:v>-4.7508100004051812E-2</c:v>
                </c:pt>
                <c:pt idx="177">
                  <c:v>-4.9253899996983819E-2</c:v>
                </c:pt>
                <c:pt idx="178">
                  <c:v>-4.5709700003499165E-2</c:v>
                </c:pt>
                <c:pt idx="180">
                  <c:v>-4.5217200000479352E-2</c:v>
                </c:pt>
                <c:pt idx="181">
                  <c:v>-4.7702999996545259E-2</c:v>
                </c:pt>
                <c:pt idx="182">
                  <c:v>-4.9897799995960668E-2</c:v>
                </c:pt>
                <c:pt idx="183">
                  <c:v>-4.8095800004375633E-2</c:v>
                </c:pt>
                <c:pt idx="184">
                  <c:v>-4.7981600000639446E-2</c:v>
                </c:pt>
                <c:pt idx="185">
                  <c:v>-4.7877400000288617E-2</c:v>
                </c:pt>
                <c:pt idx="186">
                  <c:v>-5.019900000479538E-2</c:v>
                </c:pt>
                <c:pt idx="187">
                  <c:v>-4.961639999964973E-2</c:v>
                </c:pt>
                <c:pt idx="189">
                  <c:v>-5.4798199998913333E-2</c:v>
                </c:pt>
                <c:pt idx="192">
                  <c:v>-5.8729399999720044E-2</c:v>
                </c:pt>
                <c:pt idx="197">
                  <c:v>-6.2339099997188896E-2</c:v>
                </c:pt>
                <c:pt idx="203">
                  <c:v>-4.2790300001797732E-2</c:v>
                </c:pt>
                <c:pt idx="204">
                  <c:v>-4.0590099997643847E-2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3-4D38-A98E-002B19A6A10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(old)'!$L$21:$L$986</c:f>
              <c:numCache>
                <c:formatCode>General</c:formatCode>
                <c:ptCount val="966"/>
                <c:pt idx="98">
                  <c:v>-4.1607999999541789E-2</c:v>
                </c:pt>
                <c:pt idx="104">
                  <c:v>-2.5547600002028048E-2</c:v>
                </c:pt>
                <c:pt idx="109">
                  <c:v>-2.3997300006158184E-2</c:v>
                </c:pt>
                <c:pt idx="205">
                  <c:v>-3.6941099999239668E-2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3-4D38-A98E-002B19A6A1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3-4D38-A98E-002B19A6A10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  <c:pt idx="18">
                  <c:v>-1.1293800002022181E-2</c:v>
                </c:pt>
                <c:pt idx="19">
                  <c:v>-1.402080000116257E-2</c:v>
                </c:pt>
                <c:pt idx="20">
                  <c:v>9.8954999994020909E-3</c:v>
                </c:pt>
                <c:pt idx="22">
                  <c:v>-1.8802800004777964E-2</c:v>
                </c:pt>
                <c:pt idx="23">
                  <c:v>-1.5998599999875296E-2</c:v>
                </c:pt>
                <c:pt idx="25">
                  <c:v>-4.3290800000249874E-2</c:v>
                </c:pt>
                <c:pt idx="26">
                  <c:v>-2.8486600000178441E-2</c:v>
                </c:pt>
                <c:pt idx="27">
                  <c:v>-2.3199700000986923E-2</c:v>
                </c:pt>
                <c:pt idx="28">
                  <c:v>-3.3611700004257727E-2</c:v>
                </c:pt>
                <c:pt idx="63">
                  <c:v>-1.4154000004054978E-2</c:v>
                </c:pt>
                <c:pt idx="64">
                  <c:v>-1.3154000000213273E-2</c:v>
                </c:pt>
                <c:pt idx="105">
                  <c:v>-2.4661599993123673E-2</c:v>
                </c:pt>
                <c:pt idx="112">
                  <c:v>-2.8010599999106489E-2</c:v>
                </c:pt>
                <c:pt idx="113">
                  <c:v>-3.2146499994269107E-2</c:v>
                </c:pt>
                <c:pt idx="114">
                  <c:v>-3.1456499993510079E-2</c:v>
                </c:pt>
                <c:pt idx="115">
                  <c:v>-3.1456499993510079E-2</c:v>
                </c:pt>
                <c:pt idx="116">
                  <c:v>-3.1456499993510079E-2</c:v>
                </c:pt>
                <c:pt idx="117">
                  <c:v>-3.1232299996190704E-2</c:v>
                </c:pt>
                <c:pt idx="119">
                  <c:v>-3.693050000583753E-2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3-4D38-A98E-002B19A6A107}"/>
            </c:ext>
          </c:extLst>
        </c:ser>
        <c:ser>
          <c:idx val="8"/>
          <c:order val="7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49">
                  <c:v>-7.3030699997616466E-2</c:v>
                </c:pt>
                <c:pt idx="51">
                  <c:v>-6.8380299999262206E-2</c:v>
                </c:pt>
                <c:pt idx="61">
                  <c:v>4.5985600001586135E-2</c:v>
                </c:pt>
                <c:pt idx="62">
                  <c:v>4.1789800001424737E-2</c:v>
                </c:pt>
                <c:pt idx="100">
                  <c:v>5.9985999978380278E-3</c:v>
                </c:pt>
                <c:pt idx="103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3-4D38-A98E-002B19A6A107}"/>
            </c:ext>
          </c:extLst>
        </c:ser>
        <c:ser>
          <c:idx val="9"/>
          <c:order val="8"/>
          <c:tx>
            <c:strRef>
              <c:f>'A (old)'!$X$20</c:f>
              <c:strCache>
                <c:ptCount val="1"/>
                <c:pt idx="0">
                  <c:v>Lin+Sin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(old)'!$W$21:$W$161</c:f>
              <c:numCache>
                <c:formatCode>General</c:formatCode>
                <c:ptCount val="14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  <c:pt idx="71">
                  <c:v>14200</c:v>
                </c:pt>
                <c:pt idx="72">
                  <c:v>14400</c:v>
                </c:pt>
                <c:pt idx="73">
                  <c:v>14600</c:v>
                </c:pt>
                <c:pt idx="74">
                  <c:v>14800</c:v>
                </c:pt>
                <c:pt idx="75">
                  <c:v>15000</c:v>
                </c:pt>
                <c:pt idx="76">
                  <c:v>15200</c:v>
                </c:pt>
                <c:pt idx="77">
                  <c:v>15400</c:v>
                </c:pt>
                <c:pt idx="78">
                  <c:v>15600</c:v>
                </c:pt>
                <c:pt idx="79">
                  <c:v>15800</c:v>
                </c:pt>
                <c:pt idx="80">
                  <c:v>16000</c:v>
                </c:pt>
                <c:pt idx="81">
                  <c:v>16200</c:v>
                </c:pt>
                <c:pt idx="82">
                  <c:v>16400</c:v>
                </c:pt>
                <c:pt idx="83">
                  <c:v>16600</c:v>
                </c:pt>
                <c:pt idx="84">
                  <c:v>16800</c:v>
                </c:pt>
                <c:pt idx="85">
                  <c:v>17000</c:v>
                </c:pt>
                <c:pt idx="86">
                  <c:v>17200</c:v>
                </c:pt>
                <c:pt idx="87">
                  <c:v>17400</c:v>
                </c:pt>
                <c:pt idx="88">
                  <c:v>17600</c:v>
                </c:pt>
                <c:pt idx="89">
                  <c:v>17800</c:v>
                </c:pt>
                <c:pt idx="90">
                  <c:v>18000</c:v>
                </c:pt>
                <c:pt idx="91">
                  <c:v>18200</c:v>
                </c:pt>
                <c:pt idx="92">
                  <c:v>18400</c:v>
                </c:pt>
                <c:pt idx="93">
                  <c:v>18600</c:v>
                </c:pt>
                <c:pt idx="94">
                  <c:v>18800</c:v>
                </c:pt>
                <c:pt idx="95">
                  <c:v>19000</c:v>
                </c:pt>
                <c:pt idx="96">
                  <c:v>19200</c:v>
                </c:pt>
                <c:pt idx="97">
                  <c:v>19400</c:v>
                </c:pt>
                <c:pt idx="98">
                  <c:v>19600</c:v>
                </c:pt>
                <c:pt idx="99">
                  <c:v>19800</c:v>
                </c:pt>
                <c:pt idx="100">
                  <c:v>20000</c:v>
                </c:pt>
                <c:pt idx="101">
                  <c:v>20200</c:v>
                </c:pt>
                <c:pt idx="102">
                  <c:v>20400</c:v>
                </c:pt>
                <c:pt idx="103">
                  <c:v>20600</c:v>
                </c:pt>
                <c:pt idx="104">
                  <c:v>20800</c:v>
                </c:pt>
                <c:pt idx="105">
                  <c:v>21000</c:v>
                </c:pt>
                <c:pt idx="106">
                  <c:v>21200</c:v>
                </c:pt>
                <c:pt idx="107">
                  <c:v>21400</c:v>
                </c:pt>
                <c:pt idx="108">
                  <c:v>21600</c:v>
                </c:pt>
                <c:pt idx="109">
                  <c:v>21800</c:v>
                </c:pt>
                <c:pt idx="110">
                  <c:v>22000</c:v>
                </c:pt>
                <c:pt idx="111">
                  <c:v>22200</c:v>
                </c:pt>
                <c:pt idx="112">
                  <c:v>22400</c:v>
                </c:pt>
                <c:pt idx="113">
                  <c:v>22600</c:v>
                </c:pt>
                <c:pt idx="114">
                  <c:v>22800</c:v>
                </c:pt>
                <c:pt idx="115">
                  <c:v>23000</c:v>
                </c:pt>
                <c:pt idx="116">
                  <c:v>23200</c:v>
                </c:pt>
                <c:pt idx="117">
                  <c:v>23400</c:v>
                </c:pt>
                <c:pt idx="118">
                  <c:v>23600</c:v>
                </c:pt>
              </c:numCache>
            </c:numRef>
          </c:xVal>
          <c:yVal>
            <c:numRef>
              <c:f>'A (old)'!$X$21:$X$161</c:f>
              <c:numCache>
                <c:formatCode>General</c:formatCode>
                <c:ptCount val="141"/>
                <c:pt idx="0">
                  <c:v>1.6513709029003017E-2</c:v>
                </c:pt>
                <c:pt idx="1">
                  <c:v>2.0399242913914133E-2</c:v>
                </c:pt>
                <c:pt idx="2">
                  <c:v>2.3855960584311595E-2</c:v>
                </c:pt>
                <c:pt idx="3">
                  <c:v>2.6525834893303644E-2</c:v>
                </c:pt>
                <c:pt idx="4">
                  <c:v>2.8114728134446342E-2</c:v>
                </c:pt>
                <c:pt idx="5">
                  <c:v>2.84160980201058E-2</c:v>
                </c:pt>
                <c:pt idx="6">
                  <c:v>2.7327643921958016E-2</c:v>
                </c:pt>
                <c:pt idx="7">
                  <c:v>2.4859551772707947E-2</c:v>
                </c:pt>
                <c:pt idx="8">
                  <c:v>2.1133673132577691E-2</c:v>
                </c:pt>
                <c:pt idx="9">
                  <c:v>1.6373704583560408E-2</c:v>
                </c:pt>
                <c:pt idx="10">
                  <c:v>1.0887158941487885E-2</c:v>
                </c:pt>
                <c:pt idx="11">
                  <c:v>5.0405813130047026E-3</c:v>
                </c:pt>
                <c:pt idx="12">
                  <c:v>-7.6999254488290762E-4</c:v>
                </c:pt>
                <c:pt idx="13">
                  <c:v>-6.1509546592021583E-3</c:v>
                </c:pt>
                <c:pt idx="14">
                  <c:v>-1.0742847608568178E-2</c:v>
                </c:pt>
                <c:pt idx="15">
                  <c:v>-1.4249334932848599E-2</c:v>
                </c:pt>
                <c:pt idx="16">
                  <c:v>-1.6461084319704909E-2</c:v>
                </c:pt>
                <c:pt idx="17">
                  <c:v>-1.727263870665828E-2</c:v>
                </c:pt>
                <c:pt idx="18">
                  <c:v>-1.6690915575081774E-2</c:v>
                </c:pt>
                <c:pt idx="19">
                  <c:v>-1.4834649436967074E-2</c:v>
                </c:pt>
                <c:pt idx="20">
                  <c:v>-1.1924822447149758E-2</c:v>
                </c:pt>
                <c:pt idx="21">
                  <c:v>-8.2668543841713186E-3</c:v>
                </c:pt>
                <c:pt idx="22">
                  <c:v>-4.2259873952374231E-3</c:v>
                </c:pt>
                <c:pt idx="23">
                  <c:v>-1.9784936756073613E-4</c:v>
                </c:pt>
                <c:pt idx="24">
                  <c:v>3.4234316338375053E-3</c:v>
                </c:pt>
                <c:pt idx="25">
                  <c:v>6.2769920504120464E-3</c:v>
                </c:pt>
                <c:pt idx="26">
                  <c:v>8.0643165671433221E-3</c:v>
                </c:pt>
                <c:pt idx="27">
                  <c:v>8.5732969035172447E-3</c:v>
                </c:pt>
                <c:pt idx="28">
                  <c:v>7.6953266442735032E-3</c:v>
                </c:pt>
                <c:pt idx="29">
                  <c:v>5.4340543549488817E-3</c:v>
                </c:pt>
                <c:pt idx="30">
                  <c:v>1.905089526359165E-3</c:v>
                </c:pt>
                <c:pt idx="31">
                  <c:v>-2.6733149526260627E-3</c:v>
                </c:pt>
                <c:pt idx="32">
                  <c:v>-7.99785284949572E-3</c:v>
                </c:pt>
                <c:pt idx="33">
                  <c:v>-1.3704609502256562E-2</c:v>
                </c:pt>
                <c:pt idx="34">
                  <c:v>-1.9398391459645406E-2</c:v>
                </c:pt>
                <c:pt idx="35">
                  <c:v>-2.4684577030036691E-2</c:v>
                </c:pt>
                <c:pt idx="36">
                  <c:v>-2.9200920749478887E-2</c:v>
                </c:pt>
                <c:pt idx="37">
                  <c:v>-3.2646748493174893E-2</c:v>
                </c:pt>
                <c:pt idx="38">
                  <c:v>-3.4807190255368659E-2</c:v>
                </c:pt>
                <c:pt idx="39">
                  <c:v>-3.5570497560868768E-2</c:v>
                </c:pt>
                <c:pt idx="40">
                  <c:v>-3.4937049814376925E-2</c:v>
                </c:pt>
                <c:pt idx="41">
                  <c:v>-3.301932372243066E-2</c:v>
                </c:pt>
                <c:pt idx="42">
                  <c:v>-3.0032828252393458E-2</c:v>
                </c:pt>
                <c:pt idx="43">
                  <c:v>-2.6278735723929261E-2</c:v>
                </c:pt>
                <c:pt idx="44">
                  <c:v>-2.2119608877185403E-2</c:v>
                </c:pt>
                <c:pt idx="45">
                  <c:v>-1.7950180190491195E-2</c:v>
                </c:pt>
                <c:pt idx="46">
                  <c:v>-1.4165538483486046E-2</c:v>
                </c:pt>
                <c:pt idx="47">
                  <c:v>-1.1129286800979752E-2</c:v>
                </c:pt>
                <c:pt idx="48">
                  <c:v>-9.1442378874742047E-3</c:v>
                </c:pt>
                <c:pt idx="49">
                  <c:v>-8.4280090455859762E-3</c:v>
                </c:pt>
                <c:pt idx="50">
                  <c:v>-9.0954833065999136E-3</c:v>
                </c:pt>
                <c:pt idx="51">
                  <c:v>-1.1149550452126178E-2</c:v>
                </c:pt>
                <c:pt idx="52">
                  <c:v>-1.4480874112643417E-2</c:v>
                </c:pt>
                <c:pt idx="53">
                  <c:v>-1.8876703713581557E-2</c:v>
                </c:pt>
                <c:pt idx="54">
                  <c:v>-2.4038021071649984E-2</c:v>
                </c:pt>
                <c:pt idx="55">
                  <c:v>-2.9603639714400172E-2</c:v>
                </c:pt>
                <c:pt idx="56">
                  <c:v>-3.5179314642466479E-2</c:v>
                </c:pt>
                <c:pt idx="57">
                  <c:v>-4.0369516438154014E-2</c:v>
                </c:pt>
                <c:pt idx="58">
                  <c:v>-4.480930889150328E-2</c:v>
                </c:pt>
                <c:pt idx="59">
                  <c:v>-4.8193760971987035E-2</c:v>
                </c:pt>
                <c:pt idx="60">
                  <c:v>-5.0302522692989085E-2</c:v>
                </c:pt>
                <c:pt idx="61">
                  <c:v>-5.1017584181452122E-2</c:v>
                </c:pt>
                <c:pt idx="62">
                  <c:v>-5.033278666350112E-2</c:v>
                </c:pt>
                <c:pt idx="63">
                  <c:v>-4.8354318829774909E-2</c:v>
                </c:pt>
                <c:pt idx="64">
                  <c:v>-4.5292158575986979E-2</c:v>
                </c:pt>
                <c:pt idx="65">
                  <c:v>-4.1443149870177505E-2</c:v>
                </c:pt>
                <c:pt idx="66">
                  <c:v>-3.7167078663658822E-2</c:v>
                </c:pt>
                <c:pt idx="67">
                  <c:v>-3.2857676003536687E-2</c:v>
                </c:pt>
                <c:pt idx="68">
                  <c:v>-2.8910885346017649E-2</c:v>
                </c:pt>
                <c:pt idx="69">
                  <c:v>-2.5692951560980906E-2</c:v>
                </c:pt>
                <c:pt idx="70">
                  <c:v>-2.3510903489057988E-2</c:v>
                </c:pt>
                <c:pt idx="71">
                  <c:v>-2.2587809004506146E-2</c:v>
                </c:pt>
                <c:pt idx="72">
                  <c:v>-2.3044796897868564E-2</c:v>
                </c:pt>
                <c:pt idx="73">
                  <c:v>-2.4891294521727506E-2</c:v>
                </c:pt>
                <c:pt idx="74">
                  <c:v>-2.8024267994828368E-2</c:v>
                </c:pt>
                <c:pt idx="75">
                  <c:v>-3.2236526200193752E-2</c:v>
                </c:pt>
                <c:pt idx="76">
                  <c:v>-3.7233419317913914E-2</c:v>
                </c:pt>
                <c:pt idx="77">
                  <c:v>-4.2656586077206411E-2</c:v>
                </c:pt>
                <c:pt idx="78">
                  <c:v>-4.8112835822009453E-2</c:v>
                </c:pt>
                <c:pt idx="79">
                  <c:v>-5.3205837644951473E-2</c:v>
                </c:pt>
                <c:pt idx="80">
                  <c:v>-5.7568062609339124E-2</c:v>
                </c:pt>
                <c:pt idx="81">
                  <c:v>-6.0890404681223941E-2</c:v>
                </c:pt>
                <c:pt idx="82">
                  <c:v>-6.2947093077570987E-2</c:v>
                </c:pt>
                <c:pt idx="83">
                  <c:v>-6.3613888224070922E-2</c:v>
                </c:pt>
                <c:pt idx="84">
                  <c:v>-6.2878094822474778E-2</c:v>
                </c:pt>
                <c:pt idx="85">
                  <c:v>-6.083958502599468E-2</c:v>
                </c:pt>
                <c:pt idx="86">
                  <c:v>-5.7702749260122602E-2</c:v>
                </c:pt>
                <c:pt idx="87">
                  <c:v>-5.3760023411093628E-2</c:v>
                </c:pt>
                <c:pt idx="88">
                  <c:v>-4.9368320005433612E-2</c:v>
                </c:pt>
                <c:pt idx="89">
                  <c:v>-4.4920262905662083E-2</c:v>
                </c:pt>
                <c:pt idx="90">
                  <c:v>-4.0812543856952571E-2</c:v>
                </c:pt>
                <c:pt idx="91">
                  <c:v>-3.7413951183482841E-2</c:v>
                </c:pt>
                <c:pt idx="92">
                  <c:v>-3.5035647356248201E-2</c:v>
                </c:pt>
                <c:pt idx="93">
                  <c:v>-3.3906090906699812E-2</c:v>
                </c:pt>
                <c:pt idx="94">
                  <c:v>-3.4152623850306305E-2</c:v>
                </c:pt>
                <c:pt idx="95">
                  <c:v>-3.579120857850214E-2</c:v>
                </c:pt>
                <c:pt idx="96">
                  <c:v>-3.8725141372468214E-2</c:v>
                </c:pt>
                <c:pt idx="97">
                  <c:v>-4.2752846222882265E-2</c:v>
                </c:pt>
                <c:pt idx="98">
                  <c:v>-4.7584120814064275E-2</c:v>
                </c:pt>
                <c:pt idx="99">
                  <c:v>-5.2863525330189828E-2</c:v>
                </c:pt>
                <c:pt idx="100">
                  <c:v>-5.8199029066718991E-2</c:v>
                </c:pt>
                <c:pt idx="101">
                  <c:v>-6.319360607827007E-2</c:v>
                </c:pt>
                <c:pt idx="102">
                  <c:v>-6.7477233417077995E-2</c:v>
                </c:pt>
                <c:pt idx="103">
                  <c:v>-7.0736713069458335E-2</c:v>
                </c:pt>
                <c:pt idx="104">
                  <c:v>-7.274091409638625E-2</c:v>
                </c:pt>
                <c:pt idx="105">
                  <c:v>-7.3359400592167556E-2</c:v>
                </c:pt>
                <c:pt idx="106">
                  <c:v>-7.2572944144046483E-2</c:v>
                </c:pt>
                <c:pt idx="107">
                  <c:v>-7.0475073542857217E-2</c:v>
                </c:pt>
                <c:pt idx="108">
                  <c:v>-6.7264536846053657E-2</c:v>
                </c:pt>
                <c:pt idx="109">
                  <c:v>-6.3229283311863754E-2</c:v>
                </c:pt>
                <c:pt idx="110">
                  <c:v>-5.8723256177857286E-2</c:v>
                </c:pt>
                <c:pt idx="111">
                  <c:v>-5.4137866665986613E-2</c:v>
                </c:pt>
                <c:pt idx="112">
                  <c:v>-4.9870448261807046E-2</c:v>
                </c:pt>
                <c:pt idx="113">
                  <c:v>-4.6292233689870094E-2</c:v>
                </c:pt>
                <c:pt idx="114">
                  <c:v>-4.3718435475505246E-2</c:v>
                </c:pt>
                <c:pt idx="115">
                  <c:v>-4.2382841445018735E-2</c:v>
                </c:pt>
                <c:pt idx="116">
                  <c:v>-4.2418972635643641E-2</c:v>
                </c:pt>
                <c:pt idx="117">
                  <c:v>-4.3849322190281634E-2</c:v>
                </c:pt>
                <c:pt idx="118">
                  <c:v>-4.6583542526481156E-2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3-4D38-A98E-002B19A6A107}"/>
            </c:ext>
          </c:extLst>
        </c:ser>
        <c:ser>
          <c:idx val="7"/>
          <c:order val="9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197">
                  <c:v>-5.1405215249162084E-2</c:v>
                </c:pt>
                <c:pt idx="198">
                  <c:v>-4.66646410702522E-2</c:v>
                </c:pt>
                <c:pt idx="199">
                  <c:v>-4.6370354414071557E-2</c:v>
                </c:pt>
                <c:pt idx="200">
                  <c:v>-4.6293583982024433E-2</c:v>
                </c:pt>
                <c:pt idx="201">
                  <c:v>-4.6133645581926286E-2</c:v>
                </c:pt>
                <c:pt idx="202">
                  <c:v>-4.2615000779766432E-2</c:v>
                </c:pt>
                <c:pt idx="203">
                  <c:v>-4.2269533835554401E-2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13-4D38-A98E-002B19A6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681112"/>
        <c:axId val="1"/>
      </c:scatterChart>
      <c:valAx>
        <c:axId val="58668111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11496691656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113772455089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68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437125748502995E-2"/>
          <c:y val="0.86445783132530118"/>
          <c:w val="0.90898253885928937"/>
          <c:h val="0.984939759036144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And - O-C Diagr.</a:t>
            </a:r>
          </a:p>
        </c:rich>
      </c:tx>
      <c:layout>
        <c:manualLayout>
          <c:xMode val="edge"/>
          <c:yMode val="edge"/>
          <c:x val="0.375806451612903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14456686540114"/>
          <c:w val="0.80967741935483872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6-4F25-AAF2-85214E1938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1">
                  <c:v>-1.9962999998824671E-2</c:v>
                </c:pt>
                <c:pt idx="6">
                  <c:v>1.8711400000029244E-2</c:v>
                </c:pt>
                <c:pt idx="32">
                  <c:v>-5.3172700005234219E-2</c:v>
                </c:pt>
                <c:pt idx="33">
                  <c:v>-3.3298399997875094E-2</c:v>
                </c:pt>
                <c:pt idx="34">
                  <c:v>-1.9669000001158565E-2</c:v>
                </c:pt>
                <c:pt idx="36">
                  <c:v>-2.9249300001538359E-2</c:v>
                </c:pt>
                <c:pt idx="37">
                  <c:v>-3.7445100002514664E-2</c:v>
                </c:pt>
                <c:pt idx="38">
                  <c:v>-1.6794700000900775E-2</c:v>
                </c:pt>
                <c:pt idx="39">
                  <c:v>-4.7738499997649342E-2</c:v>
                </c:pt>
                <c:pt idx="40">
                  <c:v>-2.389229999971576E-2</c:v>
                </c:pt>
                <c:pt idx="41">
                  <c:v>-2.4052300002949778E-2</c:v>
                </c:pt>
                <c:pt idx="42">
                  <c:v>-1.6227100000833161E-2</c:v>
                </c:pt>
                <c:pt idx="43">
                  <c:v>-1.1814500001491979E-2</c:v>
                </c:pt>
                <c:pt idx="44">
                  <c:v>-2.9010300000663847E-2</c:v>
                </c:pt>
                <c:pt idx="45">
                  <c:v>-1.6156999998202082E-2</c:v>
                </c:pt>
                <c:pt idx="46">
                  <c:v>-3.5737300000619143E-2</c:v>
                </c:pt>
                <c:pt idx="47">
                  <c:v>-3.1933099999150727E-2</c:v>
                </c:pt>
                <c:pt idx="48">
                  <c:v>-8.5204999995767139E-3</c:v>
                </c:pt>
                <c:pt idx="50">
                  <c:v>-4.0184499994211365E-2</c:v>
                </c:pt>
                <c:pt idx="52">
                  <c:v>-4.8127699999895412E-2</c:v>
                </c:pt>
                <c:pt idx="53">
                  <c:v>-2.9519299998355564E-2</c:v>
                </c:pt>
                <c:pt idx="54">
                  <c:v>-6.3025000054039992E-3</c:v>
                </c:pt>
                <c:pt idx="55">
                  <c:v>1.2501700002758298E-2</c:v>
                </c:pt>
                <c:pt idx="56">
                  <c:v>2.110100002028048E-3</c:v>
                </c:pt>
                <c:pt idx="57">
                  <c:v>-2.4057599999650847E-2</c:v>
                </c:pt>
                <c:pt idx="58">
                  <c:v>3.8167000020621344E-3</c:v>
                </c:pt>
                <c:pt idx="59">
                  <c:v>-1.5748999940115027E-3</c:v>
                </c:pt>
                <c:pt idx="60">
                  <c:v>5.3275000027497299E-3</c:v>
                </c:pt>
                <c:pt idx="65">
                  <c:v>-1.9372000024304725E-3</c:v>
                </c:pt>
                <c:pt idx="66">
                  <c:v>-1.6132999997353181E-2</c:v>
                </c:pt>
                <c:pt idx="67">
                  <c:v>-1.2720400001853704E-2</c:v>
                </c:pt>
                <c:pt idx="68">
                  <c:v>-5.8881000004475936E-3</c:v>
                </c:pt>
                <c:pt idx="69">
                  <c:v>-1.7454500004532747E-2</c:v>
                </c:pt>
                <c:pt idx="70">
                  <c:v>-1.9846100003633182E-2</c:v>
                </c:pt>
                <c:pt idx="71">
                  <c:v>-1.1384400000679307E-2</c:v>
                </c:pt>
                <c:pt idx="72">
                  <c:v>-1.4139500002784189E-2</c:v>
                </c:pt>
                <c:pt idx="73">
                  <c:v>-4.7268999987863936E-3</c:v>
                </c:pt>
                <c:pt idx="74">
                  <c:v>1.674250000360189E-2</c:v>
                </c:pt>
                <c:pt idx="75">
                  <c:v>-1.7208400000527035E-2</c:v>
                </c:pt>
                <c:pt idx="76">
                  <c:v>-2.3851400001149159E-2</c:v>
                </c:pt>
                <c:pt idx="77">
                  <c:v>-1.1696399997163098E-2</c:v>
                </c:pt>
                <c:pt idx="78">
                  <c:v>-3.1892200000584126E-2</c:v>
                </c:pt>
                <c:pt idx="79">
                  <c:v>-2.9700500002945773E-2</c:v>
                </c:pt>
                <c:pt idx="80">
                  <c:v>-3.5868200000550132E-2</c:v>
                </c:pt>
                <c:pt idx="81">
                  <c:v>-2.3847199998272117E-2</c:v>
                </c:pt>
                <c:pt idx="82">
                  <c:v>-3.3189700006914791E-2</c:v>
                </c:pt>
                <c:pt idx="87">
                  <c:v>-1.5483100003621075E-2</c:v>
                </c:pt>
                <c:pt idx="88">
                  <c:v>-3.2726800003729295E-2</c:v>
                </c:pt>
                <c:pt idx="89">
                  <c:v>-2.5852500002656598E-2</c:v>
                </c:pt>
                <c:pt idx="90">
                  <c:v>-4.2195000001811422E-2</c:v>
                </c:pt>
                <c:pt idx="91">
                  <c:v>-3.2390799999120645E-2</c:v>
                </c:pt>
                <c:pt idx="92">
                  <c:v>-5.8214799995766953E-2</c:v>
                </c:pt>
                <c:pt idx="93">
                  <c:v>-3.9948899997398257E-2</c:v>
                </c:pt>
                <c:pt idx="94">
                  <c:v>-5.4704000001947861E-2</c:v>
                </c:pt>
                <c:pt idx="95">
                  <c:v>-1.9466199999442324E-2</c:v>
                </c:pt>
                <c:pt idx="96">
                  <c:v>-5.4675899998983368E-2</c:v>
                </c:pt>
                <c:pt idx="99">
                  <c:v>-3.1068600001162849E-2</c:v>
                </c:pt>
                <c:pt idx="101">
                  <c:v>-3.2390600004873704E-2</c:v>
                </c:pt>
                <c:pt idx="199">
                  <c:v>-5.1376400006120093E-2</c:v>
                </c:pt>
                <c:pt idx="200">
                  <c:v>-5.1551199998357333E-2</c:v>
                </c:pt>
                <c:pt idx="201">
                  <c:v>-5.2398700005142018E-2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6-4F25-AAF2-85214E1938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2">
                  <c:v>-8.3799999993061647E-3</c:v>
                </c:pt>
                <c:pt idx="3">
                  <c:v>9.6409999969182536E-3</c:v>
                </c:pt>
                <c:pt idx="4">
                  <c:v>-1.4002000003529247E-2</c:v>
                </c:pt>
                <c:pt idx="5">
                  <c:v>-1.1001999999280088E-2</c:v>
                </c:pt>
                <c:pt idx="7">
                  <c:v>-1.533680000284221E-2</c:v>
                </c:pt>
                <c:pt idx="8">
                  <c:v>-1.1504499998409301E-2</c:v>
                </c:pt>
                <c:pt idx="9">
                  <c:v>6.495499997981824E-3</c:v>
                </c:pt>
                <c:pt idx="10">
                  <c:v>-6.4835000011953525E-3</c:v>
                </c:pt>
                <c:pt idx="11">
                  <c:v>-1.2020599999232218E-2</c:v>
                </c:pt>
                <c:pt idx="12">
                  <c:v>1.8365700001595542E-2</c:v>
                </c:pt>
                <c:pt idx="13">
                  <c:v>2.0556200004648417E-2</c:v>
                </c:pt>
                <c:pt idx="14">
                  <c:v>7.3603999990154989E-3</c:v>
                </c:pt>
                <c:pt idx="15">
                  <c:v>-7.0095999981276691E-3</c:v>
                </c:pt>
                <c:pt idx="16">
                  <c:v>2.0840000070165843E-4</c:v>
                </c:pt>
                <c:pt idx="17">
                  <c:v>-6.8324000021675602E-3</c:v>
                </c:pt>
                <c:pt idx="21">
                  <c:v>-1.1935900001844857E-2</c:v>
                </c:pt>
                <c:pt idx="24">
                  <c:v>-1.7137599999841768E-2</c:v>
                </c:pt>
                <c:pt idx="29">
                  <c:v>-1.9776999994064681E-2</c:v>
                </c:pt>
                <c:pt idx="30">
                  <c:v>-2.8629700005694758E-2</c:v>
                </c:pt>
                <c:pt idx="31">
                  <c:v>-7.390700004179962E-3</c:v>
                </c:pt>
                <c:pt idx="35">
                  <c:v>-7.0745000048191287E-3</c:v>
                </c:pt>
                <c:pt idx="83">
                  <c:v>-4.0812000006553717E-2</c:v>
                </c:pt>
                <c:pt idx="84">
                  <c:v>-2.8595199997653253E-2</c:v>
                </c:pt>
                <c:pt idx="85">
                  <c:v>-3.8650299997243565E-2</c:v>
                </c:pt>
                <c:pt idx="86">
                  <c:v>-3.7950300000375137E-2</c:v>
                </c:pt>
                <c:pt idx="158">
                  <c:v>-4.6940899999754038E-2</c:v>
                </c:pt>
                <c:pt idx="179">
                  <c:v>-4.6862399998644833E-2</c:v>
                </c:pt>
                <c:pt idx="188">
                  <c:v>-5.4594799999904353E-2</c:v>
                </c:pt>
                <c:pt idx="190">
                  <c:v>-5.6261700003233273E-2</c:v>
                </c:pt>
                <c:pt idx="191">
                  <c:v>-5.5961700003535952E-2</c:v>
                </c:pt>
                <c:pt idx="193">
                  <c:v>-5.8250900001439732E-2</c:v>
                </c:pt>
                <c:pt idx="194">
                  <c:v>-6.3274899999669287E-2</c:v>
                </c:pt>
                <c:pt idx="195">
                  <c:v>-6.4689800004998688E-2</c:v>
                </c:pt>
                <c:pt idx="196">
                  <c:v>-6.6832999997131992E-2</c:v>
                </c:pt>
                <c:pt idx="198">
                  <c:v>-5.317300000024261E-2</c:v>
                </c:pt>
                <c:pt idx="202">
                  <c:v>-4.5543699998233933E-2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96-4F25-AAF2-85214E1938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97">
                  <c:v>-4.9688400002196431E-2</c:v>
                </c:pt>
                <c:pt idx="102">
                  <c:v>-2.1693599999707658E-2</c:v>
                </c:pt>
                <c:pt idx="106">
                  <c:v>-2.4043800003710203E-2</c:v>
                </c:pt>
                <c:pt idx="107">
                  <c:v>-2.4204100001952611E-2</c:v>
                </c:pt>
                <c:pt idx="108">
                  <c:v>-2.3283399998035748E-2</c:v>
                </c:pt>
                <c:pt idx="110">
                  <c:v>-2.7916799997910857E-2</c:v>
                </c:pt>
                <c:pt idx="111">
                  <c:v>-2.9404799999610987E-2</c:v>
                </c:pt>
                <c:pt idx="118">
                  <c:v>-3.3915100000740495E-2</c:v>
                </c:pt>
                <c:pt idx="120">
                  <c:v>-4.6794899993983563E-2</c:v>
                </c:pt>
                <c:pt idx="121">
                  <c:v>-4.3580699995800387E-2</c:v>
                </c:pt>
                <c:pt idx="122">
                  <c:v>-4.3766500006313436E-2</c:v>
                </c:pt>
                <c:pt idx="123">
                  <c:v>-4.4442300000810064E-2</c:v>
                </c:pt>
                <c:pt idx="124">
                  <c:v>-4.3958099995506927E-2</c:v>
                </c:pt>
                <c:pt idx="125">
                  <c:v>-4.1633900000306312E-2</c:v>
                </c:pt>
                <c:pt idx="126">
                  <c:v>-4.9267100002907682E-2</c:v>
                </c:pt>
                <c:pt idx="127">
                  <c:v>-4.7350300003017765E-2</c:v>
                </c:pt>
                <c:pt idx="128">
                  <c:v>-4.9051900001359172E-2</c:v>
                </c:pt>
                <c:pt idx="129">
                  <c:v>-4.4843499999842606E-2</c:v>
                </c:pt>
                <c:pt idx="130">
                  <c:v>-4.0535100000852253E-2</c:v>
                </c:pt>
                <c:pt idx="131">
                  <c:v>-4.5732600003248081E-2</c:v>
                </c:pt>
                <c:pt idx="132">
                  <c:v>-4.6608399999968242E-2</c:v>
                </c:pt>
                <c:pt idx="133">
                  <c:v>-4.6669999996083789E-2</c:v>
                </c:pt>
                <c:pt idx="134">
                  <c:v>-4.7635800001444295E-2</c:v>
                </c:pt>
                <c:pt idx="135">
                  <c:v>-4.6661599997605663E-2</c:v>
                </c:pt>
                <c:pt idx="136">
                  <c:v>-4.5517400001699571E-2</c:v>
                </c:pt>
                <c:pt idx="137">
                  <c:v>-4.692060000525089E-2</c:v>
                </c:pt>
                <c:pt idx="138">
                  <c:v>-4.6896400002879091E-2</c:v>
                </c:pt>
                <c:pt idx="139">
                  <c:v>-4.4462199999543373E-2</c:v>
                </c:pt>
                <c:pt idx="140">
                  <c:v>-4.5098000002326444E-2</c:v>
                </c:pt>
                <c:pt idx="141">
                  <c:v>-4.1883800004143268E-2</c:v>
                </c:pt>
                <c:pt idx="142">
                  <c:v>-4.365959999995539E-2</c:v>
                </c:pt>
                <c:pt idx="143">
                  <c:v>-4.5455399995262269E-2</c:v>
                </c:pt>
                <c:pt idx="144">
                  <c:v>-4.4871199999761302E-2</c:v>
                </c:pt>
                <c:pt idx="145">
                  <c:v>-4.5037000003503636E-2</c:v>
                </c:pt>
                <c:pt idx="146">
                  <c:v>-4.5192800003860611E-2</c:v>
                </c:pt>
                <c:pt idx="147">
                  <c:v>-4.5898599993961398E-2</c:v>
                </c:pt>
                <c:pt idx="148">
                  <c:v>-4.5604400002048351E-2</c:v>
                </c:pt>
                <c:pt idx="149">
                  <c:v>-4.5320199998968747E-2</c:v>
                </c:pt>
                <c:pt idx="150">
                  <c:v>-4.6485999999276828E-2</c:v>
                </c:pt>
                <c:pt idx="151">
                  <c:v>-4.6741799997107591E-2</c:v>
                </c:pt>
                <c:pt idx="152">
                  <c:v>-4.7327600004791748E-2</c:v>
                </c:pt>
                <c:pt idx="153">
                  <c:v>-4.625339999620337E-2</c:v>
                </c:pt>
                <c:pt idx="154">
                  <c:v>-4.5319199998630211E-2</c:v>
                </c:pt>
                <c:pt idx="155">
                  <c:v>-4.6685000001161825E-2</c:v>
                </c:pt>
                <c:pt idx="156">
                  <c:v>-4.6860800001013558E-2</c:v>
                </c:pt>
                <c:pt idx="157">
                  <c:v>-4.5226599999296013E-2</c:v>
                </c:pt>
                <c:pt idx="159">
                  <c:v>-4.7753099992405623E-2</c:v>
                </c:pt>
                <c:pt idx="160">
                  <c:v>-4.7048899999936111E-2</c:v>
                </c:pt>
                <c:pt idx="161">
                  <c:v>-4.6034700004383922E-2</c:v>
                </c:pt>
                <c:pt idx="162">
                  <c:v>-4.6650500000396278E-2</c:v>
                </c:pt>
                <c:pt idx="163">
                  <c:v>-4.6757900003285613E-2</c:v>
                </c:pt>
                <c:pt idx="164">
                  <c:v>-4.6973700002126861E-2</c:v>
                </c:pt>
                <c:pt idx="165">
                  <c:v>-4.6799499992630444E-2</c:v>
                </c:pt>
                <c:pt idx="166">
                  <c:v>-4.6136899996781722E-2</c:v>
                </c:pt>
                <c:pt idx="167">
                  <c:v>-4.5092699998349417E-2</c:v>
                </c:pt>
                <c:pt idx="168">
                  <c:v>-4.4428499997593462E-2</c:v>
                </c:pt>
                <c:pt idx="169">
                  <c:v>-4.4504299999971408E-2</c:v>
                </c:pt>
                <c:pt idx="170">
                  <c:v>-4.6150100002705585E-2</c:v>
                </c:pt>
                <c:pt idx="171">
                  <c:v>-4.6775899994827341E-2</c:v>
                </c:pt>
                <c:pt idx="172">
                  <c:v>-4.6061699998972472E-2</c:v>
                </c:pt>
                <c:pt idx="173">
                  <c:v>-4.627749999781372E-2</c:v>
                </c:pt>
                <c:pt idx="174">
                  <c:v>-4.8264900004141964E-2</c:v>
                </c:pt>
                <c:pt idx="175">
                  <c:v>-4.8352300000260584E-2</c:v>
                </c:pt>
                <c:pt idx="176">
                  <c:v>-4.7508100004051812E-2</c:v>
                </c:pt>
                <c:pt idx="177">
                  <c:v>-4.9253899996983819E-2</c:v>
                </c:pt>
                <c:pt idx="178">
                  <c:v>-4.5709700003499165E-2</c:v>
                </c:pt>
                <c:pt idx="180">
                  <c:v>-4.5217200000479352E-2</c:v>
                </c:pt>
                <c:pt idx="181">
                  <c:v>-4.7702999996545259E-2</c:v>
                </c:pt>
                <c:pt idx="182">
                  <c:v>-4.9897799995960668E-2</c:v>
                </c:pt>
                <c:pt idx="183">
                  <c:v>-4.8095800004375633E-2</c:v>
                </c:pt>
                <c:pt idx="184">
                  <c:v>-4.7981600000639446E-2</c:v>
                </c:pt>
                <c:pt idx="185">
                  <c:v>-4.7877400000288617E-2</c:v>
                </c:pt>
                <c:pt idx="186">
                  <c:v>-5.019900000479538E-2</c:v>
                </c:pt>
                <c:pt idx="187">
                  <c:v>-4.961639999964973E-2</c:v>
                </c:pt>
                <c:pt idx="189">
                  <c:v>-5.4798199998913333E-2</c:v>
                </c:pt>
                <c:pt idx="192">
                  <c:v>-5.8729399999720044E-2</c:v>
                </c:pt>
                <c:pt idx="197">
                  <c:v>-6.2339099997188896E-2</c:v>
                </c:pt>
                <c:pt idx="203">
                  <c:v>-4.2790300001797732E-2</c:v>
                </c:pt>
                <c:pt idx="204">
                  <c:v>-4.0590099997643847E-2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96-4F25-AAF2-85214E1938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(old)'!$L$21:$L$986</c:f>
              <c:numCache>
                <c:formatCode>General</c:formatCode>
                <c:ptCount val="966"/>
                <c:pt idx="98">
                  <c:v>-4.1607999999541789E-2</c:v>
                </c:pt>
                <c:pt idx="104">
                  <c:v>-2.5547600002028048E-2</c:v>
                </c:pt>
                <c:pt idx="109">
                  <c:v>-2.3997300006158184E-2</c:v>
                </c:pt>
                <c:pt idx="205">
                  <c:v>-3.6941099999239668E-2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96-4F25-AAF2-85214E1938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96-4F25-AAF2-85214E1938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4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7">
                    <c:v>6.9999999999999999E-4</c:v>
                  </c:pt>
                  <c:pt idx="98">
                    <c:v>6.9999999999999994E-5</c:v>
                  </c:pt>
                  <c:pt idx="99">
                    <c:v>5.0000000000000001E-3</c:v>
                  </c:pt>
                  <c:pt idx="100">
                    <c:v>2.2000000000000001E-3</c:v>
                  </c:pt>
                  <c:pt idx="101">
                    <c:v>5.9999999999999995E-4</c:v>
                  </c:pt>
                  <c:pt idx="102">
                    <c:v>8.9999999999999998E-4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6.9999999999999994E-5</c:v>
                  </c:pt>
                  <c:pt idx="108">
                    <c:v>5.0000000000000001E-4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1E-3</c:v>
                  </c:pt>
                  <c:pt idx="112">
                    <c:v>3.0999999999999999E-3</c:v>
                  </c:pt>
                  <c:pt idx="113">
                    <c:v>4.0000000000000001E-3</c:v>
                  </c:pt>
                  <c:pt idx="114">
                    <c:v>3.8E-3</c:v>
                  </c:pt>
                  <c:pt idx="115">
                    <c:v>4.0000000000000001E-3</c:v>
                  </c:pt>
                  <c:pt idx="116">
                    <c:v>4.1000000000000003E-3</c:v>
                  </c:pt>
                  <c:pt idx="117">
                    <c:v>5.0000000000000001E-4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9.8999999999999999E-4</c:v>
                  </c:pt>
                  <c:pt idx="121">
                    <c:v>2.2000000000000001E-4</c:v>
                  </c:pt>
                  <c:pt idx="122">
                    <c:v>2.4000000000000001E-4</c:v>
                  </c:pt>
                  <c:pt idx="123">
                    <c:v>3.1E-4</c:v>
                  </c:pt>
                  <c:pt idx="124">
                    <c:v>3.6000000000000002E-4</c:v>
                  </c:pt>
                  <c:pt idx="125">
                    <c:v>6.8999999999999997E-4</c:v>
                  </c:pt>
                  <c:pt idx="126">
                    <c:v>1.6299999999999999E-3</c:v>
                  </c:pt>
                  <c:pt idx="127">
                    <c:v>9.1E-4</c:v>
                  </c:pt>
                  <c:pt idx="128">
                    <c:v>3.3E-4</c:v>
                  </c:pt>
                  <c:pt idx="129">
                    <c:v>1.17E-3</c:v>
                  </c:pt>
                  <c:pt idx="130">
                    <c:v>7.2999999999999996E-4</c:v>
                  </c:pt>
                  <c:pt idx="131">
                    <c:v>3.8999999999999999E-4</c:v>
                  </c:pt>
                  <c:pt idx="132">
                    <c:v>1.1E-4</c:v>
                  </c:pt>
                  <c:pt idx="133">
                    <c:v>1.1999999999999999E-3</c:v>
                  </c:pt>
                  <c:pt idx="134">
                    <c:v>7.9000000000000001E-4</c:v>
                  </c:pt>
                  <c:pt idx="135">
                    <c:v>2.4000000000000001E-4</c:v>
                  </c:pt>
                  <c:pt idx="136">
                    <c:v>2.5000000000000001E-4</c:v>
                  </c:pt>
                  <c:pt idx="137">
                    <c:v>4.2999999999999999E-4</c:v>
                  </c:pt>
                  <c:pt idx="138">
                    <c:v>2.9E-4</c:v>
                  </c:pt>
                  <c:pt idx="139">
                    <c:v>4.6000000000000001E-4</c:v>
                  </c:pt>
                  <c:pt idx="140">
                    <c:v>4.2999999999999999E-4</c:v>
                  </c:pt>
                  <c:pt idx="141">
                    <c:v>1.75E-3</c:v>
                  </c:pt>
                  <c:pt idx="142">
                    <c:v>2.3000000000000001E-4</c:v>
                  </c:pt>
                  <c:pt idx="143">
                    <c:v>2.7E-4</c:v>
                  </c:pt>
                  <c:pt idx="144">
                    <c:v>2.7E-4</c:v>
                  </c:pt>
                  <c:pt idx="145">
                    <c:v>1.9000000000000001E-4</c:v>
                  </c:pt>
                  <c:pt idx="146">
                    <c:v>2.7E-4</c:v>
                  </c:pt>
                  <c:pt idx="147">
                    <c:v>3.1E-4</c:v>
                  </c:pt>
                  <c:pt idx="148">
                    <c:v>2.7999999999999998E-4</c:v>
                  </c:pt>
                  <c:pt idx="149">
                    <c:v>1.9000000000000001E-4</c:v>
                  </c:pt>
                  <c:pt idx="150">
                    <c:v>2.1000000000000001E-4</c:v>
                  </c:pt>
                  <c:pt idx="151">
                    <c:v>5.1999999999999995E-4</c:v>
                  </c:pt>
                  <c:pt idx="152">
                    <c:v>1.7000000000000001E-4</c:v>
                  </c:pt>
                  <c:pt idx="153">
                    <c:v>5.5000000000000003E-4</c:v>
                  </c:pt>
                  <c:pt idx="154">
                    <c:v>3.6000000000000002E-4</c:v>
                  </c:pt>
                  <c:pt idx="155">
                    <c:v>7.1000000000000002E-4</c:v>
                  </c:pt>
                  <c:pt idx="156">
                    <c:v>1.2899999999999999E-3</c:v>
                  </c:pt>
                  <c:pt idx="157">
                    <c:v>4.2000000000000002E-4</c:v>
                  </c:pt>
                  <c:pt idx="158">
                    <c:v>4.0000000000000002E-4</c:v>
                  </c:pt>
                  <c:pt idx="159">
                    <c:v>7.6000000000000004E-4</c:v>
                  </c:pt>
                  <c:pt idx="160">
                    <c:v>4.2999999999999999E-4</c:v>
                  </c:pt>
                  <c:pt idx="161">
                    <c:v>2.5999999999999998E-4</c:v>
                  </c:pt>
                  <c:pt idx="162">
                    <c:v>4.6999999999999999E-4</c:v>
                  </c:pt>
                  <c:pt idx="163">
                    <c:v>2.5000000000000001E-4</c:v>
                  </c:pt>
                  <c:pt idx="164">
                    <c:v>2.9E-4</c:v>
                  </c:pt>
                  <c:pt idx="165">
                    <c:v>1.7000000000000001E-4</c:v>
                  </c:pt>
                  <c:pt idx="166">
                    <c:v>2.3000000000000001E-4</c:v>
                  </c:pt>
                  <c:pt idx="167">
                    <c:v>4.4999999999999999E-4</c:v>
                  </c:pt>
                  <c:pt idx="168">
                    <c:v>2.3000000000000001E-4</c:v>
                  </c:pt>
                  <c:pt idx="169">
                    <c:v>6.9999999999999999E-4</c:v>
                  </c:pt>
                  <c:pt idx="170">
                    <c:v>6.0000000000000002E-5</c:v>
                  </c:pt>
                  <c:pt idx="171">
                    <c:v>4.4000000000000002E-4</c:v>
                  </c:pt>
                  <c:pt idx="172">
                    <c:v>1.6000000000000001E-4</c:v>
                  </c:pt>
                  <c:pt idx="173">
                    <c:v>5.5000000000000003E-4</c:v>
                  </c:pt>
                  <c:pt idx="174">
                    <c:v>7.3999999999999999E-4</c:v>
                  </c:pt>
                  <c:pt idx="175">
                    <c:v>1.8400000000000001E-3</c:v>
                  </c:pt>
                  <c:pt idx="176">
                    <c:v>9.7999999999999997E-4</c:v>
                  </c:pt>
                  <c:pt idx="177">
                    <c:v>1.2999999999999999E-3</c:v>
                  </c:pt>
                  <c:pt idx="178">
                    <c:v>1.6999999999999999E-3</c:v>
                  </c:pt>
                  <c:pt idx="179">
                    <c:v>5.9999999999999995E-4</c:v>
                  </c:pt>
                  <c:pt idx="180">
                    <c:v>1.15E-3</c:v>
                  </c:pt>
                  <c:pt idx="181">
                    <c:v>2.1099999999999999E-3</c:v>
                  </c:pt>
                  <c:pt idx="182">
                    <c:v>3.1E-4</c:v>
                  </c:pt>
                  <c:pt idx="183">
                    <c:v>1.1E-4</c:v>
                  </c:pt>
                  <c:pt idx="184">
                    <c:v>1.8000000000000001E-4</c:v>
                  </c:pt>
                  <c:pt idx="185">
                    <c:v>1.4999999999999999E-4</c:v>
                  </c:pt>
                  <c:pt idx="186">
                    <c:v>6.4999999999999997E-4</c:v>
                  </c:pt>
                  <c:pt idx="187">
                    <c:v>4.4000000000000002E-4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5.0000000000000001E-4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2.9999999999999997E-4</c:v>
                  </c:pt>
                  <c:pt idx="197">
                    <c:v>0</c:v>
                  </c:pt>
                  <c:pt idx="198">
                    <c:v>1E-4</c:v>
                  </c:pt>
                  <c:pt idx="199">
                    <c:v>1.1999999999999999E-3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2.2000000000000001E-3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  <c:pt idx="18">
                  <c:v>-1.1293800002022181E-2</c:v>
                </c:pt>
                <c:pt idx="19">
                  <c:v>-1.402080000116257E-2</c:v>
                </c:pt>
                <c:pt idx="20">
                  <c:v>9.8954999994020909E-3</c:v>
                </c:pt>
                <c:pt idx="22">
                  <c:v>-1.8802800004777964E-2</c:v>
                </c:pt>
                <c:pt idx="23">
                  <c:v>-1.5998599999875296E-2</c:v>
                </c:pt>
                <c:pt idx="25">
                  <c:v>-4.3290800000249874E-2</c:v>
                </c:pt>
                <c:pt idx="26">
                  <c:v>-2.8486600000178441E-2</c:v>
                </c:pt>
                <c:pt idx="27">
                  <c:v>-2.3199700000986923E-2</c:v>
                </c:pt>
                <c:pt idx="28">
                  <c:v>-3.3611700004257727E-2</c:v>
                </c:pt>
                <c:pt idx="63">
                  <c:v>-1.4154000004054978E-2</c:v>
                </c:pt>
                <c:pt idx="64">
                  <c:v>-1.3154000000213273E-2</c:v>
                </c:pt>
                <c:pt idx="105">
                  <c:v>-2.4661599993123673E-2</c:v>
                </c:pt>
                <c:pt idx="112">
                  <c:v>-2.8010599999106489E-2</c:v>
                </c:pt>
                <c:pt idx="113">
                  <c:v>-3.2146499994269107E-2</c:v>
                </c:pt>
                <c:pt idx="114">
                  <c:v>-3.1456499993510079E-2</c:v>
                </c:pt>
                <c:pt idx="115">
                  <c:v>-3.1456499993510079E-2</c:v>
                </c:pt>
                <c:pt idx="116">
                  <c:v>-3.1456499993510079E-2</c:v>
                </c:pt>
                <c:pt idx="117">
                  <c:v>-3.1232299996190704E-2</c:v>
                </c:pt>
                <c:pt idx="119">
                  <c:v>-3.693050000583753E-2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96-4F25-AAF2-85214E1938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197">
                  <c:v>-5.1405215249162084E-2</c:v>
                </c:pt>
                <c:pt idx="198">
                  <c:v>-4.66646410702522E-2</c:v>
                </c:pt>
                <c:pt idx="199">
                  <c:v>-4.6370354414071557E-2</c:v>
                </c:pt>
                <c:pt idx="200">
                  <c:v>-4.6293583982024433E-2</c:v>
                </c:pt>
                <c:pt idx="201">
                  <c:v>-4.6133645581926286E-2</c:v>
                </c:pt>
                <c:pt idx="202">
                  <c:v>-4.2615000779766432E-2</c:v>
                </c:pt>
                <c:pt idx="203">
                  <c:v>-4.2269533835554401E-2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96-4F25-AAF2-85214E1938F3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0</c:v>
                </c:pt>
                <c:pt idx="1">
                  <c:v>3485</c:v>
                </c:pt>
                <c:pt idx="2">
                  <c:v>4100</c:v>
                </c:pt>
                <c:pt idx="3">
                  <c:v>4105</c:v>
                </c:pt>
                <c:pt idx="4">
                  <c:v>4190</c:v>
                </c:pt>
                <c:pt idx="5">
                  <c:v>4190</c:v>
                </c:pt>
                <c:pt idx="6">
                  <c:v>4217</c:v>
                </c:pt>
                <c:pt idx="7">
                  <c:v>4396</c:v>
                </c:pt>
                <c:pt idx="8">
                  <c:v>4427.5</c:v>
                </c:pt>
                <c:pt idx="9">
                  <c:v>4427.5</c:v>
                </c:pt>
                <c:pt idx="10">
                  <c:v>4432.5</c:v>
                </c:pt>
                <c:pt idx="11">
                  <c:v>4757</c:v>
                </c:pt>
                <c:pt idx="12">
                  <c:v>5158.5</c:v>
                </c:pt>
                <c:pt idx="13">
                  <c:v>5561</c:v>
                </c:pt>
                <c:pt idx="14">
                  <c:v>5562</c:v>
                </c:pt>
                <c:pt idx="15">
                  <c:v>5712</c:v>
                </c:pt>
                <c:pt idx="16">
                  <c:v>6002</c:v>
                </c:pt>
                <c:pt idx="17">
                  <c:v>6278</c:v>
                </c:pt>
                <c:pt idx="18">
                  <c:v>6311</c:v>
                </c:pt>
                <c:pt idx="19">
                  <c:v>6376</c:v>
                </c:pt>
                <c:pt idx="20">
                  <c:v>6427.5</c:v>
                </c:pt>
                <c:pt idx="21">
                  <c:v>6610.5</c:v>
                </c:pt>
                <c:pt idx="22">
                  <c:v>6666</c:v>
                </c:pt>
                <c:pt idx="23">
                  <c:v>6667</c:v>
                </c:pt>
                <c:pt idx="24">
                  <c:v>6872</c:v>
                </c:pt>
                <c:pt idx="25">
                  <c:v>7026</c:v>
                </c:pt>
                <c:pt idx="26">
                  <c:v>7027</c:v>
                </c:pt>
                <c:pt idx="27">
                  <c:v>7071.5</c:v>
                </c:pt>
                <c:pt idx="28">
                  <c:v>7211.5</c:v>
                </c:pt>
                <c:pt idx="29">
                  <c:v>7815</c:v>
                </c:pt>
                <c:pt idx="30">
                  <c:v>7921.5</c:v>
                </c:pt>
                <c:pt idx="31">
                  <c:v>8216.5</c:v>
                </c:pt>
                <c:pt idx="32">
                  <c:v>8506.5</c:v>
                </c:pt>
                <c:pt idx="33">
                  <c:v>8548</c:v>
                </c:pt>
                <c:pt idx="34">
                  <c:v>8555</c:v>
                </c:pt>
                <c:pt idx="35">
                  <c:v>8577.5</c:v>
                </c:pt>
                <c:pt idx="36">
                  <c:v>8583.5</c:v>
                </c:pt>
                <c:pt idx="37">
                  <c:v>8584.5</c:v>
                </c:pt>
                <c:pt idx="38">
                  <c:v>8596.5</c:v>
                </c:pt>
                <c:pt idx="39">
                  <c:v>8657.5</c:v>
                </c:pt>
                <c:pt idx="40">
                  <c:v>8668.5</c:v>
                </c:pt>
                <c:pt idx="41">
                  <c:v>8868.5</c:v>
                </c:pt>
                <c:pt idx="42">
                  <c:v>8874.5</c:v>
                </c:pt>
                <c:pt idx="43">
                  <c:v>8877.5</c:v>
                </c:pt>
                <c:pt idx="44">
                  <c:v>8878.5</c:v>
                </c:pt>
                <c:pt idx="45">
                  <c:v>8915</c:v>
                </c:pt>
                <c:pt idx="46">
                  <c:v>8943.5</c:v>
                </c:pt>
                <c:pt idx="47">
                  <c:v>8944.5</c:v>
                </c:pt>
                <c:pt idx="48">
                  <c:v>8947.5</c:v>
                </c:pt>
                <c:pt idx="49">
                  <c:v>9016.5</c:v>
                </c:pt>
                <c:pt idx="50">
                  <c:v>9027.5</c:v>
                </c:pt>
                <c:pt idx="51">
                  <c:v>9028.5</c:v>
                </c:pt>
                <c:pt idx="52">
                  <c:v>9231.5</c:v>
                </c:pt>
                <c:pt idx="53">
                  <c:v>9233.5</c:v>
                </c:pt>
                <c:pt idx="54">
                  <c:v>9237.5</c:v>
                </c:pt>
                <c:pt idx="55">
                  <c:v>9238.5</c:v>
                </c:pt>
                <c:pt idx="56">
                  <c:v>9240.5</c:v>
                </c:pt>
                <c:pt idx="57">
                  <c:v>9272</c:v>
                </c:pt>
                <c:pt idx="58">
                  <c:v>9313.5</c:v>
                </c:pt>
                <c:pt idx="59">
                  <c:v>9315.5</c:v>
                </c:pt>
                <c:pt idx="60">
                  <c:v>9387.5</c:v>
                </c:pt>
                <c:pt idx="61">
                  <c:v>9568</c:v>
                </c:pt>
                <c:pt idx="62">
                  <c:v>9569</c:v>
                </c:pt>
                <c:pt idx="63">
                  <c:v>9630</c:v>
                </c:pt>
                <c:pt idx="64">
                  <c:v>9630</c:v>
                </c:pt>
                <c:pt idx="65">
                  <c:v>9634</c:v>
                </c:pt>
                <c:pt idx="66">
                  <c:v>9635</c:v>
                </c:pt>
                <c:pt idx="67">
                  <c:v>9638</c:v>
                </c:pt>
                <c:pt idx="68">
                  <c:v>9669.5</c:v>
                </c:pt>
                <c:pt idx="69">
                  <c:v>9677.5</c:v>
                </c:pt>
                <c:pt idx="70">
                  <c:v>9679.5</c:v>
                </c:pt>
                <c:pt idx="71">
                  <c:v>9718</c:v>
                </c:pt>
                <c:pt idx="72">
                  <c:v>9752.5</c:v>
                </c:pt>
                <c:pt idx="73">
                  <c:v>9755.5</c:v>
                </c:pt>
                <c:pt idx="74">
                  <c:v>9962.5</c:v>
                </c:pt>
                <c:pt idx="75">
                  <c:v>9998</c:v>
                </c:pt>
                <c:pt idx="76">
                  <c:v>10083</c:v>
                </c:pt>
                <c:pt idx="77">
                  <c:v>10358</c:v>
                </c:pt>
                <c:pt idx="78">
                  <c:v>10359</c:v>
                </c:pt>
                <c:pt idx="79">
                  <c:v>11047.5</c:v>
                </c:pt>
                <c:pt idx="80">
                  <c:v>11079</c:v>
                </c:pt>
                <c:pt idx="81">
                  <c:v>11084</c:v>
                </c:pt>
                <c:pt idx="82">
                  <c:v>11121.5</c:v>
                </c:pt>
                <c:pt idx="83">
                  <c:v>11140</c:v>
                </c:pt>
                <c:pt idx="84">
                  <c:v>11144</c:v>
                </c:pt>
                <c:pt idx="85">
                  <c:v>11178.5</c:v>
                </c:pt>
                <c:pt idx="86">
                  <c:v>11178.5</c:v>
                </c:pt>
                <c:pt idx="87">
                  <c:v>11194.5</c:v>
                </c:pt>
                <c:pt idx="88">
                  <c:v>11446</c:v>
                </c:pt>
                <c:pt idx="89">
                  <c:v>11487.5</c:v>
                </c:pt>
                <c:pt idx="90">
                  <c:v>11525</c:v>
                </c:pt>
                <c:pt idx="91">
                  <c:v>11526</c:v>
                </c:pt>
                <c:pt idx="92">
                  <c:v>11806</c:v>
                </c:pt>
                <c:pt idx="93">
                  <c:v>11845.5</c:v>
                </c:pt>
                <c:pt idx="94">
                  <c:v>11880</c:v>
                </c:pt>
                <c:pt idx="95">
                  <c:v>11889</c:v>
                </c:pt>
                <c:pt idx="96">
                  <c:v>11910.5</c:v>
                </c:pt>
                <c:pt idx="97">
                  <c:v>12598</c:v>
                </c:pt>
                <c:pt idx="98">
                  <c:v>13010</c:v>
                </c:pt>
                <c:pt idx="99">
                  <c:v>13317</c:v>
                </c:pt>
                <c:pt idx="100">
                  <c:v>13333</c:v>
                </c:pt>
                <c:pt idx="101">
                  <c:v>13407</c:v>
                </c:pt>
                <c:pt idx="102">
                  <c:v>13692</c:v>
                </c:pt>
                <c:pt idx="103">
                  <c:v>13822</c:v>
                </c:pt>
                <c:pt idx="104">
                  <c:v>13822</c:v>
                </c:pt>
                <c:pt idx="105">
                  <c:v>14052</c:v>
                </c:pt>
                <c:pt idx="106">
                  <c:v>14061</c:v>
                </c:pt>
                <c:pt idx="107">
                  <c:v>14089.5</c:v>
                </c:pt>
                <c:pt idx="108">
                  <c:v>14123</c:v>
                </c:pt>
                <c:pt idx="109">
                  <c:v>14143.5</c:v>
                </c:pt>
                <c:pt idx="110">
                  <c:v>14496</c:v>
                </c:pt>
                <c:pt idx="111">
                  <c:v>14856</c:v>
                </c:pt>
                <c:pt idx="112">
                  <c:v>14857</c:v>
                </c:pt>
                <c:pt idx="113">
                  <c:v>14967.5</c:v>
                </c:pt>
                <c:pt idx="114">
                  <c:v>14967.5</c:v>
                </c:pt>
                <c:pt idx="115">
                  <c:v>14967.5</c:v>
                </c:pt>
                <c:pt idx="116">
                  <c:v>14967.5</c:v>
                </c:pt>
                <c:pt idx="117">
                  <c:v>14968.5</c:v>
                </c:pt>
                <c:pt idx="118">
                  <c:v>15234.5</c:v>
                </c:pt>
                <c:pt idx="119">
                  <c:v>15247.5</c:v>
                </c:pt>
                <c:pt idx="120">
                  <c:v>15515.5</c:v>
                </c:pt>
                <c:pt idx="121">
                  <c:v>15516.5</c:v>
                </c:pt>
                <c:pt idx="122">
                  <c:v>15517.5</c:v>
                </c:pt>
                <c:pt idx="123">
                  <c:v>15518.5</c:v>
                </c:pt>
                <c:pt idx="124">
                  <c:v>15519.5</c:v>
                </c:pt>
                <c:pt idx="125">
                  <c:v>15520.5</c:v>
                </c:pt>
                <c:pt idx="126">
                  <c:v>15524.5</c:v>
                </c:pt>
                <c:pt idx="127">
                  <c:v>15528.5</c:v>
                </c:pt>
                <c:pt idx="128">
                  <c:v>15530.5</c:v>
                </c:pt>
                <c:pt idx="129">
                  <c:v>15532.5</c:v>
                </c:pt>
                <c:pt idx="130">
                  <c:v>15534.5</c:v>
                </c:pt>
                <c:pt idx="131">
                  <c:v>15547</c:v>
                </c:pt>
                <c:pt idx="132">
                  <c:v>15548</c:v>
                </c:pt>
                <c:pt idx="133">
                  <c:v>15550</c:v>
                </c:pt>
                <c:pt idx="134">
                  <c:v>15551</c:v>
                </c:pt>
                <c:pt idx="135">
                  <c:v>15552</c:v>
                </c:pt>
                <c:pt idx="136">
                  <c:v>15553</c:v>
                </c:pt>
                <c:pt idx="137">
                  <c:v>15557</c:v>
                </c:pt>
                <c:pt idx="138">
                  <c:v>15558</c:v>
                </c:pt>
                <c:pt idx="139">
                  <c:v>15559</c:v>
                </c:pt>
                <c:pt idx="140">
                  <c:v>15560</c:v>
                </c:pt>
                <c:pt idx="141">
                  <c:v>15561</c:v>
                </c:pt>
                <c:pt idx="142">
                  <c:v>15562</c:v>
                </c:pt>
                <c:pt idx="143">
                  <c:v>15563</c:v>
                </c:pt>
                <c:pt idx="144">
                  <c:v>15564</c:v>
                </c:pt>
                <c:pt idx="145">
                  <c:v>15565</c:v>
                </c:pt>
                <c:pt idx="146">
                  <c:v>15566</c:v>
                </c:pt>
                <c:pt idx="147">
                  <c:v>15567</c:v>
                </c:pt>
                <c:pt idx="148">
                  <c:v>15568</c:v>
                </c:pt>
                <c:pt idx="149">
                  <c:v>15569</c:v>
                </c:pt>
                <c:pt idx="150">
                  <c:v>15570</c:v>
                </c:pt>
                <c:pt idx="151">
                  <c:v>15571</c:v>
                </c:pt>
                <c:pt idx="152">
                  <c:v>15572</c:v>
                </c:pt>
                <c:pt idx="153">
                  <c:v>15573</c:v>
                </c:pt>
                <c:pt idx="154">
                  <c:v>15574</c:v>
                </c:pt>
                <c:pt idx="155">
                  <c:v>15575</c:v>
                </c:pt>
                <c:pt idx="156">
                  <c:v>15576</c:v>
                </c:pt>
                <c:pt idx="157">
                  <c:v>15577</c:v>
                </c:pt>
                <c:pt idx="158">
                  <c:v>15585.5</c:v>
                </c:pt>
                <c:pt idx="159">
                  <c:v>15594.5</c:v>
                </c:pt>
                <c:pt idx="160">
                  <c:v>15595.5</c:v>
                </c:pt>
                <c:pt idx="161">
                  <c:v>15596.5</c:v>
                </c:pt>
                <c:pt idx="162">
                  <c:v>15597.5</c:v>
                </c:pt>
                <c:pt idx="163">
                  <c:v>15600.5</c:v>
                </c:pt>
                <c:pt idx="164">
                  <c:v>15601.5</c:v>
                </c:pt>
                <c:pt idx="165">
                  <c:v>15602.5</c:v>
                </c:pt>
                <c:pt idx="166">
                  <c:v>15605.5</c:v>
                </c:pt>
                <c:pt idx="167">
                  <c:v>15606.5</c:v>
                </c:pt>
                <c:pt idx="168">
                  <c:v>15607.5</c:v>
                </c:pt>
                <c:pt idx="169">
                  <c:v>15608.5</c:v>
                </c:pt>
                <c:pt idx="170">
                  <c:v>15609.5</c:v>
                </c:pt>
                <c:pt idx="171">
                  <c:v>15610.5</c:v>
                </c:pt>
                <c:pt idx="172">
                  <c:v>15611.5</c:v>
                </c:pt>
                <c:pt idx="173">
                  <c:v>15612.5</c:v>
                </c:pt>
                <c:pt idx="174">
                  <c:v>15615.5</c:v>
                </c:pt>
                <c:pt idx="175">
                  <c:v>15618.5</c:v>
                </c:pt>
                <c:pt idx="176">
                  <c:v>15619.5</c:v>
                </c:pt>
                <c:pt idx="177">
                  <c:v>15620.5</c:v>
                </c:pt>
                <c:pt idx="178">
                  <c:v>15621.5</c:v>
                </c:pt>
                <c:pt idx="179">
                  <c:v>15628</c:v>
                </c:pt>
                <c:pt idx="180">
                  <c:v>15634</c:v>
                </c:pt>
                <c:pt idx="181">
                  <c:v>15635</c:v>
                </c:pt>
                <c:pt idx="182">
                  <c:v>15641</c:v>
                </c:pt>
                <c:pt idx="183">
                  <c:v>15651</c:v>
                </c:pt>
                <c:pt idx="184">
                  <c:v>15652</c:v>
                </c:pt>
                <c:pt idx="185">
                  <c:v>15653</c:v>
                </c:pt>
                <c:pt idx="186">
                  <c:v>15655</c:v>
                </c:pt>
                <c:pt idx="187">
                  <c:v>15658</c:v>
                </c:pt>
                <c:pt idx="188">
                  <c:v>15906</c:v>
                </c:pt>
                <c:pt idx="189">
                  <c:v>15929</c:v>
                </c:pt>
                <c:pt idx="190">
                  <c:v>15961.5</c:v>
                </c:pt>
                <c:pt idx="191">
                  <c:v>15961.5</c:v>
                </c:pt>
                <c:pt idx="192">
                  <c:v>15993</c:v>
                </c:pt>
                <c:pt idx="193">
                  <c:v>16035.5</c:v>
                </c:pt>
                <c:pt idx="194">
                  <c:v>16315.5</c:v>
                </c:pt>
                <c:pt idx="195">
                  <c:v>16431</c:v>
                </c:pt>
                <c:pt idx="196">
                  <c:v>16635</c:v>
                </c:pt>
                <c:pt idx="197">
                  <c:v>17064.5</c:v>
                </c:pt>
                <c:pt idx="198">
                  <c:v>17435</c:v>
                </c:pt>
                <c:pt idx="199">
                  <c:v>17458</c:v>
                </c:pt>
                <c:pt idx="200">
                  <c:v>17464</c:v>
                </c:pt>
                <c:pt idx="201">
                  <c:v>17476.5</c:v>
                </c:pt>
                <c:pt idx="202">
                  <c:v>17751.5</c:v>
                </c:pt>
                <c:pt idx="203">
                  <c:v>17778.5</c:v>
                </c:pt>
                <c:pt idx="204">
                  <c:v>17859.5</c:v>
                </c:pt>
                <c:pt idx="205">
                  <c:v>18204.5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49">
                  <c:v>-7.3030699997616466E-2</c:v>
                </c:pt>
                <c:pt idx="51">
                  <c:v>-6.8380299999262206E-2</c:v>
                </c:pt>
                <c:pt idx="61">
                  <c:v>4.5985600001586135E-2</c:v>
                </c:pt>
                <c:pt idx="62">
                  <c:v>4.1789800001424737E-2</c:v>
                </c:pt>
                <c:pt idx="100">
                  <c:v>5.9985999978380278E-3</c:v>
                </c:pt>
                <c:pt idx="103">
                  <c:v>0.19065499999851454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96-4F25-AAF2-85214E19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32320"/>
        <c:axId val="1"/>
      </c:scatterChart>
      <c:valAx>
        <c:axId val="49923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3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5.8064516129032261E-2"/>
          <c:y val="0.92192475940507435"/>
          <c:w val="0.9935483870967741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0</xdr:row>
      <xdr:rowOff>47625</xdr:rowOff>
    </xdr:from>
    <xdr:to>
      <xdr:col>17</xdr:col>
      <xdr:colOff>600074</xdr:colOff>
      <xdr:row>18</xdr:row>
      <xdr:rowOff>133350</xdr:rowOff>
    </xdr:to>
    <xdr:graphicFrame macro="">
      <xdr:nvGraphicFramePr>
        <xdr:cNvPr id="52238" name="Chart 1">
          <a:extLst>
            <a:ext uri="{FF2B5EF4-FFF2-40B4-BE49-F238E27FC236}">
              <a16:creationId xmlns:a16="http://schemas.microsoft.com/office/drawing/2014/main" id="{06F51650-50B2-5FE6-4F17-E4C4BECB6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85725</xdr:rowOff>
    </xdr:from>
    <xdr:to>
      <xdr:col>27</xdr:col>
      <xdr:colOff>228600</xdr:colOff>
      <xdr:row>18</xdr:row>
      <xdr:rowOff>76200</xdr:rowOff>
    </xdr:to>
    <xdr:graphicFrame macro="">
      <xdr:nvGraphicFramePr>
        <xdr:cNvPr id="52239" name="Chart 3">
          <a:extLst>
            <a:ext uri="{FF2B5EF4-FFF2-40B4-BE49-F238E27FC236}">
              <a16:creationId xmlns:a16="http://schemas.microsoft.com/office/drawing/2014/main" id="{80A0BCAC-9905-A53C-FA0F-9B0398578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12</xdr:col>
      <xdr:colOff>66675</xdr:colOff>
      <xdr:row>22</xdr:row>
      <xdr:rowOff>57149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0E69E9-79BC-80E8-D06A-E0F5E5785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542924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06F6F65-F433-0F77-B7A9-C3AB1BF8C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27</xdr:col>
      <xdr:colOff>314324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D5CBF19F-44D9-6616-40F9-7A956DD5B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95250</xdr:colOff>
      <xdr:row>19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28DCB0B-1294-8C4A-931D-C5F61A67A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19</xdr:col>
      <xdr:colOff>409575</xdr:colOff>
      <xdr:row>18</xdr:row>
      <xdr:rowOff>66675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D60C952D-9B8B-CDA8-F587-C64BD5576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457200</xdr:colOff>
      <xdr:row>0</xdr:row>
      <xdr:rowOff>47625</xdr:rowOff>
    </xdr:from>
    <xdr:to>
      <xdr:col>33</xdr:col>
      <xdr:colOff>190500</xdr:colOff>
      <xdr:row>18</xdr:row>
      <xdr:rowOff>95250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ACBB3561-7973-02E9-E32C-28CE30DA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konkoly.hu/cgi-bin/IBVS?6114" TargetMode="External"/><Relationship Id="rId68" Type="http://schemas.openxmlformats.org/officeDocument/2006/relationships/hyperlink" Target="http://www.konkoly.hu/cgi-bin/IBVS?6114" TargetMode="External"/><Relationship Id="rId84" Type="http://schemas.openxmlformats.org/officeDocument/2006/relationships/hyperlink" Target="http://www.konkoly.hu/cgi-bin/IBVS?6114" TargetMode="External"/><Relationship Id="rId89" Type="http://schemas.openxmlformats.org/officeDocument/2006/relationships/hyperlink" Target="http://www.konkoly.hu/cgi-bin/IBVS?6114" TargetMode="External"/><Relationship Id="rId112" Type="http://schemas.openxmlformats.org/officeDocument/2006/relationships/hyperlink" Target="http://www.konkoly.hu/cgi-bin/IBVS?6042" TargetMode="External"/><Relationship Id="rId16" Type="http://schemas.openxmlformats.org/officeDocument/2006/relationships/hyperlink" Target="http://www.konkoly.hu/cgi-bin/IBVS?5493" TargetMode="External"/><Relationship Id="rId107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aavso.org/sites/default/files/jaavso/v36n2/171.pdf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konkoly.hu/cgi-bin/IBVS?6114" TargetMode="External"/><Relationship Id="rId87" Type="http://schemas.openxmlformats.org/officeDocument/2006/relationships/hyperlink" Target="http://www.aavso.org/sites/default/files/jaavso/v36n2/171.pdf" TargetMode="External"/><Relationship Id="rId102" Type="http://schemas.openxmlformats.org/officeDocument/2006/relationships/hyperlink" Target="http://vsolj.cetus-net.org/no48.pdf" TargetMode="External"/><Relationship Id="rId110" Type="http://schemas.openxmlformats.org/officeDocument/2006/relationships/hyperlink" Target="http://www.bav-astro.de/sfs/BAVM_link.php?BAVMnr=231" TargetMode="External"/><Relationship Id="rId115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32" TargetMode="External"/><Relationship Id="rId61" Type="http://schemas.openxmlformats.org/officeDocument/2006/relationships/hyperlink" Target="http://www.konkoly.hu/cgi-bin/IBVS?6114" TargetMode="External"/><Relationship Id="rId82" Type="http://schemas.openxmlformats.org/officeDocument/2006/relationships/hyperlink" Target="http://www.konkoly.hu/cgi-bin/IBVS?6114" TargetMode="External"/><Relationship Id="rId90" Type="http://schemas.openxmlformats.org/officeDocument/2006/relationships/hyperlink" Target="http://www.konkoly.hu/cgi-bin/IBVS?6114" TargetMode="External"/><Relationship Id="rId95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76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www.konkoly.hu/cgi-bin/IBVS?6114" TargetMode="External"/><Relationship Id="rId77" Type="http://schemas.openxmlformats.org/officeDocument/2006/relationships/hyperlink" Target="http://www.konkoly.hu/cgi-bin/IBVS?6114" TargetMode="External"/><Relationship Id="rId100" Type="http://schemas.openxmlformats.org/officeDocument/2006/relationships/hyperlink" Target="http://www.bav-astro.de/sfs/BAVM_link.php?BAVMnr=203" TargetMode="External"/><Relationship Id="rId105" Type="http://schemas.openxmlformats.org/officeDocument/2006/relationships/hyperlink" Target="http://www.bav-astro.de/sfs/BAVM_link.php?BAVMnr=215" TargetMode="External"/><Relationship Id="rId113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364" TargetMode="External"/><Relationship Id="rId51" Type="http://schemas.openxmlformats.org/officeDocument/2006/relationships/hyperlink" Target="http://www.konkoly.hu/cgi-bin/IBVS?6114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konkoly.hu/cgi-bin/IBVS?6114" TargetMode="External"/><Relationship Id="rId93" Type="http://schemas.openxmlformats.org/officeDocument/2006/relationships/hyperlink" Target="http://www.konkoly.hu/cgi-bin/IBVS?6114" TargetMode="External"/><Relationship Id="rId98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www.konkoly.hu/cgi-bin/IBVS?6114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103" Type="http://schemas.openxmlformats.org/officeDocument/2006/relationships/hyperlink" Target="http://www.bav-astro.de/sfs/BAVM_link.php?BAVMnr=212" TargetMode="External"/><Relationship Id="rId108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konkoly.hu/cgi-bin/IBVS?6114" TargetMode="External"/><Relationship Id="rId83" Type="http://schemas.openxmlformats.org/officeDocument/2006/relationships/hyperlink" Target="http://www.konkoly.hu/cgi-bin/IBVS?6114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96" Type="http://schemas.openxmlformats.org/officeDocument/2006/relationships/hyperlink" Target="http://www.aavso.org/sites/default/files/jaavso/v36n2/186.pdf" TargetMode="External"/><Relationship Id="rId111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6114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106" Type="http://schemas.openxmlformats.org/officeDocument/2006/relationships/hyperlink" Target="http://www.bav-astro.de/sfs/BAVM_link.php?BAVMnr=215" TargetMode="External"/><Relationship Id="rId114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371" TargetMode="External"/><Relationship Id="rId31" Type="http://schemas.openxmlformats.org/officeDocument/2006/relationships/hyperlink" Target="http://www.konkoly.hu/cgi-bin/IBVS?6114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bav-astro.de/sfs/BAVM_link.php?BAVMnr=193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konkoly.hu/cgi-bin/IBVS?6114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86" Type="http://schemas.openxmlformats.org/officeDocument/2006/relationships/hyperlink" Target="http://www.konkoly.hu/cgi-bin/IBVS?6114" TargetMode="External"/><Relationship Id="rId94" Type="http://schemas.openxmlformats.org/officeDocument/2006/relationships/hyperlink" Target="http://www.konkoly.hu/cgi-bin/IBVS?6114" TargetMode="External"/><Relationship Id="rId99" Type="http://schemas.openxmlformats.org/officeDocument/2006/relationships/hyperlink" Target="http://www.bav-astro.de/sfs/BAVM_link.php?BAVMnr=203" TargetMode="External"/><Relationship Id="rId101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konkoly.hu/cgi-bin/IBVS?6114" TargetMode="External"/><Relationship Id="rId109" Type="http://schemas.openxmlformats.org/officeDocument/2006/relationships/hyperlink" Target="http://www.bav-astro.de/sfs/BAVM_link.php?BAVMnr=225" TargetMode="External"/><Relationship Id="rId34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konkoly.hu/cgi-bin/IBVS?6114" TargetMode="External"/><Relationship Id="rId55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97" Type="http://schemas.openxmlformats.org/officeDocument/2006/relationships/hyperlink" Target="http://www.konkoly.hu/cgi-bin/IBVS?5897" TargetMode="External"/><Relationship Id="rId104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konkoly.hu/cgi-bin/IBVS?5220" TargetMode="External"/><Relationship Id="rId71" Type="http://schemas.openxmlformats.org/officeDocument/2006/relationships/hyperlink" Target="http://www.konkoly.hu/cgi-bin/IBVS?6114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6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4"/>
  <sheetViews>
    <sheetView tabSelected="1" workbookViewId="0">
      <pane xSplit="13" ySplit="23" topLeftCell="N431" activePane="bottomRight" state="frozen"/>
      <selection pane="topRight" activeCell="N1" sqref="N1"/>
      <selection pane="bottomLeft" activeCell="A24" sqref="A24"/>
      <selection pane="bottomRight" activeCell="F9" sqref="F9"/>
    </sheetView>
  </sheetViews>
  <sheetFormatPr defaultColWidth="10.28515625" defaultRowHeight="12.95" customHeight="1" x14ac:dyDescent="0.2"/>
  <cols>
    <col min="1" max="1" width="16" style="103" customWidth="1"/>
    <col min="2" max="2" width="5.140625" style="148" customWidth="1"/>
    <col min="3" max="3" width="14.28515625" style="103" customWidth="1"/>
    <col min="4" max="4" width="9.42578125" style="103" customWidth="1"/>
    <col min="5" max="5" width="11.42578125" style="103" customWidth="1"/>
    <col min="6" max="6" width="16.85546875" style="103" customWidth="1"/>
    <col min="7" max="7" width="8.140625" style="103" customWidth="1"/>
    <col min="8" max="14" width="8.5703125" style="103" customWidth="1"/>
    <col min="15" max="15" width="8" style="103" customWidth="1"/>
    <col min="16" max="16" width="7.7109375" style="103" customWidth="1"/>
    <col min="17" max="17" width="9.85546875" style="103" customWidth="1"/>
    <col min="18" max="18" width="10.28515625" style="53" customWidth="1"/>
    <col min="19" max="21" width="10.28515625" style="103" customWidth="1"/>
    <col min="22" max="22" width="4.5703125" style="103" customWidth="1"/>
    <col min="23" max="26" width="10.28515625" style="103" customWidth="1"/>
    <col min="27" max="27" width="12.140625" style="103" customWidth="1"/>
    <col min="28" max="28" width="9.42578125" style="103" customWidth="1"/>
    <col min="29" max="31" width="10.42578125" style="103" customWidth="1"/>
    <col min="32" max="32" width="10.5703125" style="103" customWidth="1"/>
    <col min="33" max="33" width="10.28515625" style="103" customWidth="1"/>
    <col min="34" max="37" width="9.42578125" style="103" customWidth="1"/>
    <col min="38" max="52" width="10.28515625" style="103" customWidth="1"/>
    <col min="53" max="53" width="11.85546875" style="103" customWidth="1"/>
    <col min="54" max="54" width="14.7109375" style="103" customWidth="1"/>
    <col min="55" max="64" width="10.28515625" style="103" customWidth="1"/>
    <col min="65" max="16384" width="10.28515625" style="103"/>
  </cols>
  <sheetData>
    <row r="1" spans="1:64" customFormat="1" ht="20.100000000000001" customHeight="1" thickBot="1" x14ac:dyDescent="0.35">
      <c r="A1" s="1" t="s">
        <v>35</v>
      </c>
      <c r="R1" s="53"/>
      <c r="X1" s="5" t="s">
        <v>21</v>
      </c>
      <c r="Y1" s="6" t="s">
        <v>119</v>
      </c>
      <c r="AA1" s="82" t="s">
        <v>1425</v>
      </c>
      <c r="AB1" s="83"/>
      <c r="AC1" s="83" t="s">
        <v>1426</v>
      </c>
      <c r="AD1" s="83" t="s">
        <v>1427</v>
      </c>
      <c r="AE1" s="84"/>
      <c r="AF1" s="18" t="s">
        <v>1474</v>
      </c>
      <c r="AM1" s="85"/>
      <c r="AW1" s="86" t="s">
        <v>21</v>
      </c>
      <c r="AX1" s="87" t="s">
        <v>1428</v>
      </c>
      <c r="AY1" s="5" t="s">
        <v>1429</v>
      </c>
      <c r="AZ1" s="88" t="s">
        <v>1430</v>
      </c>
      <c r="BA1" s="89" t="s">
        <v>1431</v>
      </c>
      <c r="BB1" s="88" t="s">
        <v>1432</v>
      </c>
      <c r="BC1" s="89" t="s">
        <v>1433</v>
      </c>
      <c r="BD1" s="88" t="s">
        <v>1434</v>
      </c>
      <c r="BE1" s="90" t="s">
        <v>1435</v>
      </c>
      <c r="BF1" s="89" t="s">
        <v>1436</v>
      </c>
      <c r="BG1" s="88" t="s">
        <v>1437</v>
      </c>
      <c r="BH1" s="90" t="s">
        <v>1438</v>
      </c>
      <c r="BI1" s="89" t="s">
        <v>1439</v>
      </c>
      <c r="BJ1" s="88" t="s">
        <v>1440</v>
      </c>
      <c r="BK1" s="90" t="s">
        <v>1441</v>
      </c>
      <c r="BL1" s="89" t="s">
        <v>1442</v>
      </c>
    </row>
    <row r="2" spans="1:64" s="141" customFormat="1" ht="12.95" customHeight="1" thickBot="1" x14ac:dyDescent="0.25">
      <c r="A2" s="141" t="s">
        <v>36</v>
      </c>
      <c r="B2" s="141" t="s">
        <v>37</v>
      </c>
      <c r="C2" s="142" t="s">
        <v>103</v>
      </c>
      <c r="Q2" s="141" t="s">
        <v>114</v>
      </c>
      <c r="R2" s="43">
        <f t="shared" ref="R2:R7" si="0">S2*T2</f>
        <v>-2.9778457574273658E-2</v>
      </c>
      <c r="S2" s="143">
        <v>-2.9778457574273656</v>
      </c>
      <c r="T2" s="141">
        <v>0.01</v>
      </c>
      <c r="X2" s="141">
        <v>-24000</v>
      </c>
      <c r="Y2" s="141">
        <f t="shared" ref="Y2:Y33" si="1">R$2+R$3*X2++R$4*X2^2+R$5*SIN(RADIANS(R$6*X2+R$7))</f>
        <v>-4.6749435974272412E-2</v>
      </c>
      <c r="AA2" s="144" t="s">
        <v>1443</v>
      </c>
      <c r="AB2" s="145">
        <f>C7</f>
        <v>52500.485399999998</v>
      </c>
      <c r="AC2" s="146" t="s">
        <v>1444</v>
      </c>
      <c r="AD2" s="145">
        <f>C8</f>
        <v>0.98620200000000002</v>
      </c>
      <c r="AE2" s="147" t="s">
        <v>1445</v>
      </c>
      <c r="AF2" s="148">
        <v>253</v>
      </c>
      <c r="AG2" s="148">
        <v>200</v>
      </c>
      <c r="AH2" s="148">
        <v>150</v>
      </c>
      <c r="AI2" s="148">
        <v>100</v>
      </c>
      <c r="AJ2" s="148"/>
      <c r="AL2" s="148"/>
      <c r="AW2" s="141">
        <v>-25000</v>
      </c>
      <c r="AX2" s="141">
        <f t="shared" ref="AX2:AX65" si="2">AB$3+AB$4*AW2+AB$5*AW2^2+AZ2</f>
        <v>1.2105407251995911E-2</v>
      </c>
      <c r="AY2" s="141">
        <f t="shared" ref="AY2:AY65" si="3">AB$3+AB$4*AW2+AB$5*AW2^2</f>
        <v>1.3679396146262145E-2</v>
      </c>
      <c r="AZ2" s="141">
        <f t="shared" ref="AZ2:AZ65" si="4">$AB$6*($AB$11/BA2*BB2+$AB$12)</f>
        <v>-1.5739888942662337E-3</v>
      </c>
      <c r="BA2" s="141">
        <f t="shared" ref="BA2:BA65" si="5">1+$AB$7*COS(BC2)</f>
        <v>0.95335417399953104</v>
      </c>
      <c r="BB2" s="141">
        <f t="shared" ref="BB2:BB65" si="6">SIN(BC2+RADIANS($AB$9))</f>
        <v>1.1153131389367649E-2</v>
      </c>
      <c r="BC2" s="141">
        <f t="shared" ref="BC2:BC65" si="7">2*ATAN(BD2)</f>
        <v>-1.9973893487303922</v>
      </c>
      <c r="BD2" s="141">
        <f t="shared" ref="BD2:BD65" si="8">SQRT((1+$AB$7)/(1-$AB$7))*TAN(BE2/2)</f>
        <v>-1.5529453762074288</v>
      </c>
      <c r="BE2" s="141">
        <f t="shared" ref="BE2:BK17" si="9">$BL2+$AB$7*SIN(BF2)</f>
        <v>16.957494145203928</v>
      </c>
      <c r="BF2" s="141">
        <f t="shared" si="9"/>
        <v>16.957494145393582</v>
      </c>
      <c r="BG2" s="141">
        <f t="shared" si="9"/>
        <v>16.957494140065865</v>
      </c>
      <c r="BH2" s="141">
        <f t="shared" si="9"/>
        <v>16.957494289731315</v>
      </c>
      <c r="BI2" s="141">
        <f t="shared" si="9"/>
        <v>16.957490085376083</v>
      </c>
      <c r="BJ2" s="141">
        <f t="shared" si="9"/>
        <v>16.957608213032515</v>
      </c>
      <c r="BK2" s="141">
        <f t="shared" si="9"/>
        <v>16.95430504348008</v>
      </c>
      <c r="BL2" s="141">
        <f t="shared" ref="BL2:BL65" si="10">RADIANS($AB$9)+$AB$18*(AW2-AB$15)</f>
        <v>17.064459607505583</v>
      </c>
    </row>
    <row r="3" spans="1:64" s="141" customFormat="1" ht="12.95" customHeight="1" thickBot="1" x14ac:dyDescent="0.25">
      <c r="C3" s="149"/>
      <c r="Q3" s="141" t="s">
        <v>115</v>
      </c>
      <c r="R3" s="43">
        <f t="shared" si="0"/>
        <v>-2.3587711884409464E-7</v>
      </c>
      <c r="S3" s="150">
        <v>-0.23587711884409465</v>
      </c>
      <c r="T3" s="151">
        <v>9.9999999999999995E-7</v>
      </c>
      <c r="X3" s="141">
        <v>-23500</v>
      </c>
      <c r="Y3" s="141">
        <f t="shared" si="1"/>
        <v>-3.415009011055116E-2</v>
      </c>
      <c r="Z3" s="141">
        <v>0.03</v>
      </c>
      <c r="AA3" s="152" t="s">
        <v>1446</v>
      </c>
      <c r="AB3" s="153">
        <f t="shared" ref="AB3:AB10" si="11">AC3*AD3</f>
        <v>-7.1610185065525515E-3</v>
      </c>
      <c r="AC3" s="154">
        <v>-0.71610185065525511</v>
      </c>
      <c r="AD3" s="141">
        <v>0.01</v>
      </c>
      <c r="AE3" s="155"/>
      <c r="AF3" s="154">
        <v>-0.58478398035956969</v>
      </c>
      <c r="AG3" s="154">
        <v>1.798225151140987E-2</v>
      </c>
      <c r="AH3" s="154">
        <v>0.5425531857019229</v>
      </c>
      <c r="AI3" s="154"/>
      <c r="AJ3" s="154"/>
      <c r="AK3" s="154"/>
      <c r="AL3" s="154"/>
      <c r="AM3" s="154"/>
      <c r="AW3" s="141">
        <v>-24750</v>
      </c>
      <c r="AX3" s="141">
        <f t="shared" si="2"/>
        <v>6.4433625695129717E-3</v>
      </c>
      <c r="AY3" s="141">
        <f t="shared" si="3"/>
        <v>1.3705522085808941E-2</v>
      </c>
      <c r="AZ3" s="141">
        <f t="shared" si="4"/>
        <v>-7.2621595162959693E-3</v>
      </c>
      <c r="BA3" s="141">
        <f t="shared" si="5"/>
        <v>0.98993737860790354</v>
      </c>
      <c r="BB3" s="141">
        <f t="shared" si="6"/>
        <v>-0.32031337283181255</v>
      </c>
      <c r="BC3" s="141">
        <f t="shared" si="7"/>
        <v>-1.6601757150383247</v>
      </c>
      <c r="BD3" s="141">
        <f t="shared" si="8"/>
        <v>-1.0936258353520503</v>
      </c>
      <c r="BE3" s="141">
        <f t="shared" si="9"/>
        <v>17.30247326596243</v>
      </c>
      <c r="BF3" s="141">
        <f t="shared" si="9"/>
        <v>17.302473265962433</v>
      </c>
      <c r="BG3" s="141">
        <f t="shared" si="9"/>
        <v>17.302473265962483</v>
      </c>
      <c r="BH3" s="141">
        <f t="shared" si="9"/>
        <v>17.302473265982247</v>
      </c>
      <c r="BI3" s="141">
        <f t="shared" si="9"/>
        <v>17.302473273375089</v>
      </c>
      <c r="BJ3" s="141">
        <f t="shared" si="9"/>
        <v>17.302476038888614</v>
      </c>
      <c r="BK3" s="141">
        <f t="shared" si="9"/>
        <v>17.303488878408686</v>
      </c>
      <c r="BL3" s="141">
        <f t="shared" si="10"/>
        <v>17.415174851718469</v>
      </c>
    </row>
    <row r="4" spans="1:64" s="141" customFormat="1" ht="12.95" customHeight="1" thickTop="1" thickBot="1" x14ac:dyDescent="0.25">
      <c r="A4" s="156" t="s">
        <v>38</v>
      </c>
      <c r="C4" s="157">
        <v>39002.4516</v>
      </c>
      <c r="D4" s="158">
        <v>0.98619579999999996</v>
      </c>
      <c r="Q4" s="159" t="s">
        <v>124</v>
      </c>
      <c r="R4" s="159">
        <f t="shared" si="0"/>
        <v>-3.848375636180645E-11</v>
      </c>
      <c r="S4" s="160">
        <v>-3.8483756361806454</v>
      </c>
      <c r="T4" s="161">
        <v>9.9999999999999994E-12</v>
      </c>
      <c r="U4" s="159" t="s">
        <v>125</v>
      </c>
      <c r="X4" s="141">
        <v>-23000</v>
      </c>
      <c r="Y4" s="141">
        <f t="shared" si="1"/>
        <v>-2.6578106098425473E-2</v>
      </c>
      <c r="Z4" s="141">
        <v>-2.5000000000000002E-6</v>
      </c>
      <c r="AA4" s="162" t="s">
        <v>115</v>
      </c>
      <c r="AB4" s="163">
        <f t="shared" si="11"/>
        <v>-1.781212893486119E-6</v>
      </c>
      <c r="AC4" s="164">
        <v>-1.7812128934861191</v>
      </c>
      <c r="AD4" s="151">
        <v>9.9999999999999995E-7</v>
      </c>
      <c r="AE4" s="155"/>
      <c r="AF4" s="164">
        <v>-2.9419015899698762</v>
      </c>
      <c r="AG4" s="164">
        <v>-3.3599396978973064</v>
      </c>
      <c r="AH4" s="164">
        <v>-3.62719500177784</v>
      </c>
      <c r="AI4" s="164"/>
      <c r="AJ4" s="164"/>
      <c r="AK4" s="164"/>
      <c r="AL4" s="164"/>
      <c r="AM4" s="164"/>
      <c r="AW4" s="141">
        <v>-24500</v>
      </c>
      <c r="AX4" s="141">
        <f t="shared" si="2"/>
        <v>1.4647164804097498E-3</v>
      </c>
      <c r="AY4" s="141">
        <f t="shared" si="3"/>
        <v>1.3726910043818881E-2</v>
      </c>
      <c r="AZ4" s="141">
        <f t="shared" si="4"/>
        <v>-1.2262193563409131E-2</v>
      </c>
      <c r="BA4" s="141">
        <f t="shared" si="5"/>
        <v>1.0306630310953075</v>
      </c>
      <c r="BB4" s="141">
        <f t="shared" si="6"/>
        <v>-0.63723609915695134</v>
      </c>
      <c r="BC4" s="141">
        <f t="shared" si="7"/>
        <v>-1.2953294289388475</v>
      </c>
      <c r="BD4" s="141">
        <f t="shared" si="8"/>
        <v>-0.75652605050573463</v>
      </c>
      <c r="BE4" s="141">
        <f t="shared" si="9"/>
        <v>17.661305479840479</v>
      </c>
      <c r="BF4" s="141">
        <f t="shared" si="9"/>
        <v>17.661305480472084</v>
      </c>
      <c r="BG4" s="141">
        <f t="shared" si="9"/>
        <v>17.661305495481237</v>
      </c>
      <c r="BH4" s="141">
        <f t="shared" si="9"/>
        <v>17.661305852149876</v>
      </c>
      <c r="BI4" s="141">
        <f t="shared" si="9"/>
        <v>17.661314327720802</v>
      </c>
      <c r="BJ4" s="141">
        <f t="shared" si="9"/>
        <v>17.661515681497672</v>
      </c>
      <c r="BK4" s="141">
        <f t="shared" si="9"/>
        <v>17.666269985390823</v>
      </c>
      <c r="BL4" s="141">
        <f t="shared" si="10"/>
        <v>17.765890095931358</v>
      </c>
    </row>
    <row r="5" spans="1:64" s="141" customFormat="1" ht="12.95" customHeight="1" thickTop="1" x14ac:dyDescent="0.2">
      <c r="A5" s="165" t="s">
        <v>87</v>
      </c>
      <c r="C5" s="142">
        <v>-9.5</v>
      </c>
      <c r="D5" s="141" t="s">
        <v>88</v>
      </c>
      <c r="Q5" s="141" t="s">
        <v>116</v>
      </c>
      <c r="R5" s="43">
        <f t="shared" si="0"/>
        <v>1.8671470730086445E-2</v>
      </c>
      <c r="S5" s="150">
        <v>1.8671470730086446</v>
      </c>
      <c r="T5" s="141">
        <v>0.01</v>
      </c>
      <c r="X5" s="141">
        <v>-22500</v>
      </c>
      <c r="Y5" s="141">
        <f t="shared" si="1"/>
        <v>-2.7035011905434281E-2</v>
      </c>
      <c r="Z5" s="141">
        <v>3E-11</v>
      </c>
      <c r="AA5" s="162" t="s">
        <v>124</v>
      </c>
      <c r="AB5" s="163">
        <f t="shared" si="11"/>
        <v>-3.7903852294941251E-11</v>
      </c>
      <c r="AC5" s="164">
        <v>-3.7903852294941256</v>
      </c>
      <c r="AD5" s="141">
        <v>9.9999999999999994E-12</v>
      </c>
      <c r="AE5" s="155"/>
      <c r="AF5" s="164">
        <v>2.4868179551099288</v>
      </c>
      <c r="AG5" s="164">
        <v>2.7171024183142043</v>
      </c>
      <c r="AH5" s="164">
        <v>2.6199743909470437</v>
      </c>
      <c r="AI5" s="164"/>
      <c r="AJ5" s="164"/>
      <c r="AK5" s="164"/>
      <c r="AL5" s="164"/>
      <c r="AM5" s="164"/>
      <c r="AW5" s="141">
        <v>-24250</v>
      </c>
      <c r="AX5" s="141">
        <f t="shared" si="2"/>
        <v>-2.0551877148351633E-3</v>
      </c>
      <c r="AY5" s="141">
        <f t="shared" si="3"/>
        <v>1.374356002029194E-2</v>
      </c>
      <c r="AZ5" s="141">
        <f t="shared" si="4"/>
        <v>-1.5798747735127103E-2</v>
      </c>
      <c r="BA5" s="141">
        <f t="shared" si="5"/>
        <v>1.0700268964915995</v>
      </c>
      <c r="BB5" s="141">
        <f t="shared" si="6"/>
        <v>-0.88462004198429511</v>
      </c>
      <c r="BC5" s="141">
        <f t="shared" si="7"/>
        <v>-0.90055741993603788</v>
      </c>
      <c r="BD5" s="141">
        <f t="shared" si="8"/>
        <v>-0.48339885667496801</v>
      </c>
      <c r="BE5" s="141">
        <f t="shared" si="9"/>
        <v>18.034567328790345</v>
      </c>
      <c r="BF5" s="141">
        <f t="shared" si="9"/>
        <v>18.034567345715192</v>
      </c>
      <c r="BG5" s="141">
        <f t="shared" si="9"/>
        <v>18.034567564605471</v>
      </c>
      <c r="BH5" s="141">
        <f t="shared" si="9"/>
        <v>18.034570395524987</v>
      </c>
      <c r="BI5" s="141">
        <f t="shared" si="9"/>
        <v>18.034607007189955</v>
      </c>
      <c r="BJ5" s="141">
        <f t="shared" si="9"/>
        <v>18.035080369832581</v>
      </c>
      <c r="BK5" s="141">
        <f t="shared" si="9"/>
        <v>18.041179399132343</v>
      </c>
      <c r="BL5" s="141">
        <f t="shared" si="10"/>
        <v>18.116605340144243</v>
      </c>
    </row>
    <row r="6" spans="1:64" s="141" customFormat="1" ht="12.95" customHeight="1" x14ac:dyDescent="0.2">
      <c r="A6" s="156" t="s">
        <v>39</v>
      </c>
      <c r="Q6" s="141" t="s">
        <v>117</v>
      </c>
      <c r="R6" s="43">
        <f t="shared" si="0"/>
        <v>7.7635700655085765E-2</v>
      </c>
      <c r="S6" s="150">
        <v>7.7635700655085769</v>
      </c>
      <c r="T6" s="141">
        <v>0.01</v>
      </c>
      <c r="X6" s="141">
        <v>-22000</v>
      </c>
      <c r="Y6" s="141">
        <f t="shared" si="1"/>
        <v>-3.498435723226255E-2</v>
      </c>
      <c r="AA6" s="162" t="s">
        <v>1447</v>
      </c>
      <c r="AB6" s="163">
        <f t="shared" si="11"/>
        <v>1.7184426096033305E-2</v>
      </c>
      <c r="AC6" s="164">
        <v>1.7184426096033305</v>
      </c>
      <c r="AD6" s="141">
        <v>0.01</v>
      </c>
      <c r="AE6" s="155" t="s">
        <v>1445</v>
      </c>
      <c r="AF6" s="164">
        <v>1.8577174425078775</v>
      </c>
      <c r="AG6" s="164">
        <v>1.8590131704047876</v>
      </c>
      <c r="AH6" s="164">
        <v>1.7719418970253564</v>
      </c>
      <c r="AI6" s="164"/>
      <c r="AJ6" s="164"/>
      <c r="AK6" s="164"/>
      <c r="AL6" s="164"/>
      <c r="AM6" s="164"/>
      <c r="AW6" s="141">
        <v>-24000</v>
      </c>
      <c r="AX6" s="141">
        <f t="shared" si="2"/>
        <v>-3.4089445574571435E-3</v>
      </c>
      <c r="AY6" s="141">
        <f t="shared" si="3"/>
        <v>1.3755472015228146E-2</v>
      </c>
      <c r="AZ6" s="141">
        <f t="shared" si="4"/>
        <v>-1.716441657268529E-2</v>
      </c>
      <c r="BA6" s="141">
        <f t="shared" si="5"/>
        <v>1.1000593273711246</v>
      </c>
      <c r="BB6" s="141">
        <f t="shared" si="6"/>
        <v>-0.99799716043972875</v>
      </c>
      <c r="BC6" s="141">
        <f t="shared" si="7"/>
        <v>-0.47874066211975463</v>
      </c>
      <c r="BD6" s="141">
        <f t="shared" si="8"/>
        <v>-0.24404942798610502</v>
      </c>
      <c r="BE6" s="141">
        <f t="shared" si="9"/>
        <v>18.420413243595444</v>
      </c>
      <c r="BF6" s="141">
        <f t="shared" si="9"/>
        <v>18.420413293015695</v>
      </c>
      <c r="BG6" s="141">
        <f t="shared" si="9"/>
        <v>18.420413775112952</v>
      </c>
      <c r="BH6" s="141">
        <f t="shared" si="9"/>
        <v>18.420418477992481</v>
      </c>
      <c r="BI6" s="141">
        <f t="shared" si="9"/>
        <v>18.420464354254296</v>
      </c>
      <c r="BJ6" s="141">
        <f t="shared" si="9"/>
        <v>18.42091182350244</v>
      </c>
      <c r="BK6" s="141">
        <f t="shared" si="9"/>
        <v>18.425271586766048</v>
      </c>
      <c r="BL6" s="141">
        <f t="shared" si="10"/>
        <v>18.467320584357132</v>
      </c>
    </row>
    <row r="7" spans="1:64" s="141" customFormat="1" ht="12.95" customHeight="1" thickBot="1" x14ac:dyDescent="0.25">
      <c r="A7" s="141" t="s">
        <v>13</v>
      </c>
      <c r="C7" s="166">
        <v>52500.485399999998</v>
      </c>
      <c r="D7" s="211" t="s">
        <v>1492</v>
      </c>
      <c r="E7" s="141">
        <v>39002.4516</v>
      </c>
      <c r="Q7" s="141" t="s">
        <v>118</v>
      </c>
      <c r="R7" s="43">
        <f t="shared" si="0"/>
        <v>61.828573024761724</v>
      </c>
      <c r="S7" s="167">
        <v>6.1828573024761724</v>
      </c>
      <c r="T7" s="141">
        <v>10</v>
      </c>
      <c r="X7" s="141">
        <v>-21500</v>
      </c>
      <c r="Y7" s="141">
        <f t="shared" si="1"/>
        <v>-4.6588671430768856E-2</v>
      </c>
      <c r="AA7" s="168" t="s">
        <v>1448</v>
      </c>
      <c r="AB7" s="169">
        <f t="shared" si="11"/>
        <v>0.11273328138610741</v>
      </c>
      <c r="AC7" s="164">
        <v>0.11273328138610741</v>
      </c>
      <c r="AD7" s="141">
        <v>1</v>
      </c>
      <c r="AE7" s="155"/>
      <c r="AF7" s="164">
        <v>0.18262990130489296</v>
      </c>
      <c r="AG7" s="164">
        <v>0.19712883466960804</v>
      </c>
      <c r="AH7" s="164">
        <v>0.13956567994956029</v>
      </c>
      <c r="AI7" s="164"/>
      <c r="AJ7" s="164"/>
      <c r="AK7" s="164"/>
      <c r="AL7" s="164"/>
      <c r="AM7" s="164"/>
      <c r="AW7" s="141">
        <v>-23750</v>
      </c>
      <c r="AX7" s="141">
        <f t="shared" si="2"/>
        <v>-2.1948899610528295E-3</v>
      </c>
      <c r="AY7" s="141">
        <f t="shared" si="3"/>
        <v>1.3762646028627482E-2</v>
      </c>
      <c r="AZ7" s="141">
        <f t="shared" si="4"/>
        <v>-1.5957535989680312E-2</v>
      </c>
      <c r="BA7" s="141">
        <f t="shared" si="5"/>
        <v>1.1126440902041772</v>
      </c>
      <c r="BB7" s="141">
        <f t="shared" si="6"/>
        <v>-0.93026626620458386</v>
      </c>
      <c r="BC7" s="141">
        <f t="shared" si="7"/>
        <v>-3.9781258736511234E-2</v>
      </c>
      <c r="BD7" s="141">
        <f t="shared" si="8"/>
        <v>-1.9893252940666045E-2</v>
      </c>
      <c r="BE7" s="141">
        <f t="shared" si="9"/>
        <v>18.81403193619845</v>
      </c>
      <c r="BF7" s="141">
        <f t="shared" si="9"/>
        <v>18.814031943464084</v>
      </c>
      <c r="BG7" s="141">
        <f t="shared" si="9"/>
        <v>18.814032007954538</v>
      </c>
      <c r="BH7" s="141">
        <f t="shared" si="9"/>
        <v>18.814032580377944</v>
      </c>
      <c r="BI7" s="141">
        <f t="shared" si="9"/>
        <v>18.81403766126185</v>
      </c>
      <c r="BJ7" s="141">
        <f t="shared" si="9"/>
        <v>18.814082759624515</v>
      </c>
      <c r="BK7" s="141">
        <f t="shared" si="9"/>
        <v>18.814483053418233</v>
      </c>
      <c r="BL7" s="141">
        <f t="shared" si="10"/>
        <v>18.818035828570018</v>
      </c>
    </row>
    <row r="8" spans="1:64" s="141" customFormat="1" ht="12.95" customHeight="1" x14ac:dyDescent="0.2">
      <c r="A8" s="141" t="s">
        <v>14</v>
      </c>
      <c r="C8" s="166">
        <v>0.98620200000000002</v>
      </c>
      <c r="D8" s="211" t="s">
        <v>1492</v>
      </c>
      <c r="E8" s="141">
        <v>0.98619579999999996</v>
      </c>
      <c r="Q8" s="141" t="s">
        <v>1418</v>
      </c>
      <c r="R8" s="170"/>
      <c r="S8" s="141">
        <f ca="1">SUM(INDIRECT(S10):U393)</f>
        <v>1.9006270984844149E-2</v>
      </c>
      <c r="X8" s="141">
        <v>-21000</v>
      </c>
      <c r="Y8" s="141">
        <f t="shared" si="1"/>
        <v>-5.6404530235120542E-2</v>
      </c>
      <c r="AA8" s="162" t="s">
        <v>1449</v>
      </c>
      <c r="AB8" s="169">
        <f t="shared" si="11"/>
        <v>12.093448585052256</v>
      </c>
      <c r="AC8" s="164">
        <v>1.2093448585052256</v>
      </c>
      <c r="AD8" s="141">
        <v>10</v>
      </c>
      <c r="AE8" s="155" t="s">
        <v>1450</v>
      </c>
      <c r="AF8" s="164">
        <v>1.217876110337059</v>
      </c>
      <c r="AG8" s="164">
        <v>1.1936758130238516</v>
      </c>
      <c r="AH8" s="164">
        <v>1.2036274100793671</v>
      </c>
      <c r="AI8" s="164"/>
      <c r="AJ8" s="164"/>
      <c r="AK8" s="164"/>
      <c r="AL8" s="164"/>
      <c r="AM8" s="164"/>
      <c r="AW8" s="141">
        <v>-23500</v>
      </c>
      <c r="AX8" s="141">
        <f t="shared" si="2"/>
        <v>1.4632555016339827E-3</v>
      </c>
      <c r="AY8" s="141">
        <f t="shared" si="3"/>
        <v>1.3765082060489937E-2</v>
      </c>
      <c r="AZ8" s="141">
        <f t="shared" si="4"/>
        <v>-1.2301826558855955E-2</v>
      </c>
      <c r="BA8" s="141">
        <f t="shared" si="5"/>
        <v>1.1038032925465469</v>
      </c>
      <c r="BB8" s="141">
        <f t="shared" si="6"/>
        <v>-0.6850356078652633</v>
      </c>
      <c r="BC8" s="141">
        <f t="shared" si="7"/>
        <v>0.40070409207425234</v>
      </c>
      <c r="BD8" s="141">
        <f t="shared" si="8"/>
        <v>0.20307657376822658</v>
      </c>
      <c r="BE8" s="141">
        <f t="shared" si="9"/>
        <v>19.208335282681375</v>
      </c>
      <c r="BF8" s="141">
        <f t="shared" si="9"/>
        <v>19.208335233314958</v>
      </c>
      <c r="BG8" s="141">
        <f t="shared" si="9"/>
        <v>19.208334765631211</v>
      </c>
      <c r="BH8" s="141">
        <f t="shared" si="9"/>
        <v>19.208330334929208</v>
      </c>
      <c r="BI8" s="141">
        <f t="shared" si="9"/>
        <v>19.208288360091291</v>
      </c>
      <c r="BJ8" s="141">
        <f t="shared" si="9"/>
        <v>19.207890738705654</v>
      </c>
      <c r="BK8" s="141">
        <f t="shared" si="9"/>
        <v>19.204127054692737</v>
      </c>
      <c r="BL8" s="141">
        <f t="shared" si="10"/>
        <v>19.168751072782904</v>
      </c>
    </row>
    <row r="9" spans="1:64" s="141" customFormat="1" ht="12.95" customHeight="1" x14ac:dyDescent="0.2">
      <c r="A9" s="171" t="s">
        <v>97</v>
      </c>
      <c r="B9" s="172">
        <v>420</v>
      </c>
      <c r="C9" s="173" t="str">
        <f>"F"&amp;B9</f>
        <v>F420</v>
      </c>
      <c r="D9" s="159" t="str">
        <f>"G"&amp;B9</f>
        <v>G420</v>
      </c>
      <c r="R9" s="170"/>
      <c r="X9" s="141">
        <v>-20500</v>
      </c>
      <c r="Y9" s="141">
        <f t="shared" si="1"/>
        <v>-5.9786995618795614E-2</v>
      </c>
      <c r="AA9" s="168" t="s">
        <v>1486</v>
      </c>
      <c r="AB9" s="169">
        <f t="shared" si="11"/>
        <v>293.80293912057698</v>
      </c>
      <c r="AC9" s="164">
        <v>29.380293912057695</v>
      </c>
      <c r="AD9" s="141">
        <v>10</v>
      </c>
      <c r="AE9" s="155" t="s">
        <v>1451</v>
      </c>
      <c r="AF9" s="164">
        <v>27.722523149969469</v>
      </c>
      <c r="AG9" s="164">
        <v>29.890574231327495</v>
      </c>
      <c r="AH9" s="164">
        <v>29.869015406673977</v>
      </c>
      <c r="AI9" s="164"/>
      <c r="AJ9" s="164"/>
      <c r="AK9" s="164"/>
      <c r="AL9" s="164"/>
      <c r="AM9" s="164"/>
      <c r="AW9" s="141">
        <v>-23250</v>
      </c>
      <c r="AX9" s="141">
        <f t="shared" si="2"/>
        <v>6.9003007614519413E-3</v>
      </c>
      <c r="AY9" s="141">
        <f t="shared" si="3"/>
        <v>1.376278011081554E-2</v>
      </c>
      <c r="AZ9" s="141">
        <f t="shared" si="4"/>
        <v>-6.8624793493635983E-3</v>
      </c>
      <c r="BA9" s="141">
        <f t="shared" si="5"/>
        <v>1.0763683144028511</v>
      </c>
      <c r="BB9" s="141">
        <f t="shared" si="6"/>
        <v>-0.3229230453366651</v>
      </c>
      <c r="BC9" s="141">
        <f t="shared" si="7"/>
        <v>0.82654028928104462</v>
      </c>
      <c r="BD9" s="141">
        <f t="shared" si="8"/>
        <v>0.43852464121930762</v>
      </c>
      <c r="BE9" s="141">
        <f t="shared" si="9"/>
        <v>19.59601732514718</v>
      </c>
      <c r="BF9" s="141">
        <f t="shared" si="9"/>
        <v>19.596017301737792</v>
      </c>
      <c r="BG9" s="141">
        <f t="shared" si="9"/>
        <v>19.596017018869137</v>
      </c>
      <c r="BH9" s="141">
        <f t="shared" si="9"/>
        <v>19.596013600815958</v>
      </c>
      <c r="BI9" s="141">
        <f t="shared" si="9"/>
        <v>19.595972299506261</v>
      </c>
      <c r="BJ9" s="141">
        <f t="shared" si="9"/>
        <v>19.595473368655657</v>
      </c>
      <c r="BK9" s="141">
        <f t="shared" si="9"/>
        <v>19.589464187020912</v>
      </c>
      <c r="BL9" s="141">
        <f t="shared" si="10"/>
        <v>19.519466316995789</v>
      </c>
    </row>
    <row r="10" spans="1:64" s="141" customFormat="1" ht="12.95" customHeight="1" thickBot="1" x14ac:dyDescent="0.25">
      <c r="C10" s="174" t="s">
        <v>29</v>
      </c>
      <c r="D10" s="174" t="s">
        <v>30</v>
      </c>
      <c r="Q10" s="141" t="s">
        <v>1419</v>
      </c>
      <c r="R10" s="43">
        <v>253</v>
      </c>
      <c r="S10" s="141" t="str">
        <f>"U"&amp;R10</f>
        <v>U253</v>
      </c>
      <c r="X10" s="141">
        <v>-20000</v>
      </c>
      <c r="Y10" s="141">
        <f t="shared" si="1"/>
        <v>-5.4941352638682155E-2</v>
      </c>
      <c r="Z10" s="141">
        <f>Y10/AD10</f>
        <v>-5.4941352638682157E-6</v>
      </c>
      <c r="AA10" s="175" t="s">
        <v>1452</v>
      </c>
      <c r="AB10" s="176">
        <f t="shared" si="11"/>
        <v>19454.062678134858</v>
      </c>
      <c r="AC10" s="177">
        <v>1.9454062678134858</v>
      </c>
      <c r="AD10" s="141">
        <v>10000</v>
      </c>
      <c r="AE10" s="155" t="s">
        <v>1453</v>
      </c>
      <c r="AF10" s="177">
        <v>1.8812699903180261</v>
      </c>
      <c r="AG10" s="177">
        <v>2.0041803220958152</v>
      </c>
      <c r="AH10" s="177">
        <v>1.9748884357864636</v>
      </c>
      <c r="AI10" s="177"/>
      <c r="AJ10" s="177"/>
      <c r="AK10" s="177"/>
      <c r="AL10" s="177"/>
      <c r="AM10" s="177"/>
      <c r="AW10" s="141">
        <v>-23000</v>
      </c>
      <c r="AX10" s="141">
        <f t="shared" si="2"/>
        <v>1.3146314127996446E-2</v>
      </c>
      <c r="AY10" s="141">
        <f t="shared" si="3"/>
        <v>1.3755740179604261E-2</v>
      </c>
      <c r="AZ10" s="141">
        <f t="shared" si="4"/>
        <v>-6.094260516078154E-4</v>
      </c>
      <c r="BA10" s="141">
        <f t="shared" si="5"/>
        <v>1.0380432725623452</v>
      </c>
      <c r="BB10" s="141">
        <f t="shared" si="6"/>
        <v>7.1159339726247522E-2</v>
      </c>
      <c r="BC10" s="141">
        <f t="shared" si="7"/>
        <v>1.2265761988227355</v>
      </c>
      <c r="BD10" s="141">
        <f t="shared" si="8"/>
        <v>0.70382444867932881</v>
      </c>
      <c r="BE10" s="141">
        <f t="shared" si="9"/>
        <v>19.971760889830335</v>
      </c>
      <c r="BF10" s="141">
        <f t="shared" si="9"/>
        <v>19.971760888365083</v>
      </c>
      <c r="BG10" s="141">
        <f t="shared" si="9"/>
        <v>19.971760858395967</v>
      </c>
      <c r="BH10" s="141">
        <f t="shared" si="9"/>
        <v>19.971760245431373</v>
      </c>
      <c r="BI10" s="141">
        <f t="shared" si="9"/>
        <v>19.971747708510353</v>
      </c>
      <c r="BJ10" s="141">
        <f t="shared" si="9"/>
        <v>19.9714913633583</v>
      </c>
      <c r="BK10" s="141">
        <f t="shared" si="9"/>
        <v>19.96627938903239</v>
      </c>
      <c r="BL10" s="141">
        <f t="shared" si="10"/>
        <v>19.870181561208678</v>
      </c>
    </row>
    <row r="11" spans="1:64" s="141" customFormat="1" ht="12.95" customHeight="1" x14ac:dyDescent="0.2">
      <c r="A11" s="141" t="s">
        <v>27</v>
      </c>
      <c r="C11" s="159">
        <f ca="1">INTERCEPT(INDIRECT($D$9):G972,INDIRECT($C$9):F972)</f>
        <v>6.8613655828768855E-2</v>
      </c>
      <c r="D11" s="148"/>
      <c r="R11" s="170"/>
      <c r="X11" s="141">
        <v>-19500</v>
      </c>
      <c r="Y11" s="141">
        <f t="shared" si="1"/>
        <v>-4.3715861190303518E-2</v>
      </c>
      <c r="AA11" s="178" t="s">
        <v>1454</v>
      </c>
      <c r="AB11" s="159">
        <f>1-AB7^2</f>
        <v>0.98729120726792075</v>
      </c>
      <c r="AC11" s="159">
        <f>SUM(AE100:AE1944)</f>
        <v>0.26288410145277491</v>
      </c>
      <c r="AD11" s="178" t="s">
        <v>1455</v>
      </c>
      <c r="AE11" s="155"/>
      <c r="AF11" s="159">
        <v>3.6920823887694296E-4</v>
      </c>
      <c r="AG11" s="159">
        <v>1.2519867753928691E-3</v>
      </c>
      <c r="AH11" s="159">
        <v>2.5350851342856632E-3</v>
      </c>
      <c r="AI11" s="159"/>
      <c r="AJ11" s="159"/>
      <c r="AK11" s="159"/>
      <c r="AL11" s="159"/>
      <c r="AM11" s="159"/>
      <c r="AW11" s="141">
        <v>-22750</v>
      </c>
      <c r="AX11" s="141">
        <f t="shared" si="2"/>
        <v>1.9240598182245137E-2</v>
      </c>
      <c r="AY11" s="141">
        <f t="shared" si="3"/>
        <v>1.3743962266856129E-2</v>
      </c>
      <c r="AZ11" s="141">
        <f t="shared" si="4"/>
        <v>5.4966359153890065E-3</v>
      </c>
      <c r="BA11" s="141">
        <f t="shared" si="5"/>
        <v>0.99707477798956901</v>
      </c>
      <c r="BB11" s="141">
        <f t="shared" si="6"/>
        <v>0.42719732618940282</v>
      </c>
      <c r="BC11" s="141">
        <f t="shared" si="7"/>
        <v>1.596747406513467</v>
      </c>
      <c r="BD11" s="141">
        <f t="shared" si="8"/>
        <v>1.0262937307310733</v>
      </c>
      <c r="BE11" s="141">
        <f t="shared" si="9"/>
        <v>20.33320224613988</v>
      </c>
      <c r="BF11" s="141">
        <f t="shared" si="9"/>
        <v>20.333202246139713</v>
      </c>
      <c r="BG11" s="141">
        <f t="shared" si="9"/>
        <v>20.333202246122955</v>
      </c>
      <c r="BH11" s="141">
        <f t="shared" si="9"/>
        <v>20.333202244414782</v>
      </c>
      <c r="BI11" s="141">
        <f t="shared" si="9"/>
        <v>20.333202070329875</v>
      </c>
      <c r="BJ11" s="141">
        <f t="shared" si="9"/>
        <v>20.333184330620568</v>
      </c>
      <c r="BK11" s="141">
        <f t="shared" si="9"/>
        <v>20.33139510658804</v>
      </c>
      <c r="BL11" s="141">
        <f t="shared" si="10"/>
        <v>20.220896805421567</v>
      </c>
    </row>
    <row r="12" spans="1:64" s="141" customFormat="1" ht="12.95" customHeight="1" x14ac:dyDescent="0.2">
      <c r="A12" s="141" t="s">
        <v>89</v>
      </c>
      <c r="C12" s="159">
        <f ca="1">SLOPE(INDIRECT($D$9):G972,INDIRECT($C$9):F972)</f>
        <v>-2.1102082833156772E-5</v>
      </c>
      <c r="D12" s="148"/>
      <c r="E12" s="210" t="s">
        <v>1489</v>
      </c>
      <c r="F12" s="209">
        <v>11.2</v>
      </c>
      <c r="R12" s="170"/>
      <c r="X12" s="141">
        <v>-19000</v>
      </c>
      <c r="Y12" s="141">
        <f t="shared" si="1"/>
        <v>-3.0785352666490212E-2</v>
      </c>
      <c r="AA12" s="179" t="s">
        <v>1456</v>
      </c>
      <c r="AB12" s="159">
        <f>AB7*SIN(RADIANS(AB9))</f>
        <v>-0.10314407188820328</v>
      </c>
      <c r="AE12" s="155"/>
      <c r="AW12" s="141">
        <v>-22500</v>
      </c>
      <c r="AX12" s="141">
        <f t="shared" si="2"/>
        <v>2.4431782035202743E-2</v>
      </c>
      <c r="AY12" s="141">
        <f t="shared" si="3"/>
        <v>1.3727446372571114E-2</v>
      </c>
      <c r="AZ12" s="141">
        <f t="shared" si="4"/>
        <v>1.0704335662631629E-2</v>
      </c>
      <c r="BA12" s="141">
        <f t="shared" si="5"/>
        <v>0.95946374199233231</v>
      </c>
      <c r="BB12" s="141">
        <f t="shared" si="6"/>
        <v>0.70558889118407753</v>
      </c>
      <c r="BC12" s="141">
        <f t="shared" si="7"/>
        <v>1.938610507675655</v>
      </c>
      <c r="BD12" s="141">
        <f t="shared" si="8"/>
        <v>1.4570292821927697</v>
      </c>
      <c r="BE12" s="141">
        <f t="shared" si="9"/>
        <v>20.680550611944636</v>
      </c>
      <c r="BF12" s="141">
        <f t="shared" si="9"/>
        <v>20.680550611891437</v>
      </c>
      <c r="BG12" s="141">
        <f t="shared" si="9"/>
        <v>20.680550613725551</v>
      </c>
      <c r="BH12" s="141">
        <f t="shared" si="9"/>
        <v>20.680550550487155</v>
      </c>
      <c r="BI12" s="141">
        <f t="shared" si="9"/>
        <v>20.680552730876705</v>
      </c>
      <c r="BJ12" s="141">
        <f t="shared" si="9"/>
        <v>20.68047754316239</v>
      </c>
      <c r="BK12" s="141">
        <f t="shared" si="9"/>
        <v>20.683058145907673</v>
      </c>
      <c r="BL12" s="141">
        <f t="shared" si="10"/>
        <v>20.571612049634453</v>
      </c>
    </row>
    <row r="13" spans="1:64" s="141" customFormat="1" ht="12.95" customHeight="1" x14ac:dyDescent="0.2">
      <c r="A13" s="141" t="s">
        <v>28</v>
      </c>
      <c r="C13" s="148" t="s">
        <v>25</v>
      </c>
      <c r="E13" s="202" t="s">
        <v>127</v>
      </c>
      <c r="F13" s="208">
        <v>1</v>
      </c>
      <c r="R13" s="170"/>
      <c r="X13" s="141">
        <v>-18500</v>
      </c>
      <c r="Y13" s="141">
        <f t="shared" si="1"/>
        <v>-2.158628877757101E-2</v>
      </c>
      <c r="AA13" s="180" t="s">
        <v>1457</v>
      </c>
      <c r="AB13" s="181">
        <f>AB6*86400*300000/149600000</f>
        <v>2.9774085856228827</v>
      </c>
      <c r="AC13" s="141" t="s">
        <v>1458</v>
      </c>
      <c r="AE13" s="155"/>
      <c r="AW13" s="141">
        <v>-22250</v>
      </c>
      <c r="AX13" s="141">
        <f t="shared" si="2"/>
        <v>2.822879911564485E-2</v>
      </c>
      <c r="AY13" s="141">
        <f t="shared" si="3"/>
        <v>1.3706192496749245E-2</v>
      </c>
      <c r="AZ13" s="141">
        <f t="shared" si="4"/>
        <v>1.4522606618895605E-2</v>
      </c>
      <c r="BA13" s="141">
        <f t="shared" si="5"/>
        <v>0.92858827159927626</v>
      </c>
      <c r="BB13" s="141">
        <f t="shared" si="6"/>
        <v>0.89186545753331781</v>
      </c>
      <c r="BC13" s="141">
        <f t="shared" si="7"/>
        <v>2.2568095863521074</v>
      </c>
      <c r="BD13" s="141">
        <f t="shared" si="8"/>
        <v>2.1110166540221749</v>
      </c>
      <c r="BE13" s="141">
        <f t="shared" si="9"/>
        <v>21.015667281053076</v>
      </c>
      <c r="BF13" s="141">
        <f t="shared" si="9"/>
        <v>21.015667275141599</v>
      </c>
      <c r="BG13" s="141">
        <f t="shared" si="9"/>
        <v>21.015667368651911</v>
      </c>
      <c r="BH13" s="141">
        <f t="shared" si="9"/>
        <v>21.015665889464177</v>
      </c>
      <c r="BI13" s="141">
        <f t="shared" si="9"/>
        <v>21.015689287535526</v>
      </c>
      <c r="BJ13" s="141">
        <f t="shared" si="9"/>
        <v>21.015319077625954</v>
      </c>
      <c r="BK13" s="141">
        <f t="shared" si="9"/>
        <v>21.021153117139406</v>
      </c>
      <c r="BL13" s="141">
        <f t="shared" si="10"/>
        <v>20.922327293847339</v>
      </c>
    </row>
    <row r="14" spans="1:64" s="141" customFormat="1" ht="12.95" customHeight="1" x14ac:dyDescent="0.2">
      <c r="E14" s="202" t="s">
        <v>91</v>
      </c>
      <c r="F14" s="204">
        <f ca="1">NOW()+15018.5+$C$5/24</f>
        <v>60676.798620023146</v>
      </c>
      <c r="R14" s="170"/>
      <c r="X14" s="141">
        <v>-18000</v>
      </c>
      <c r="Y14" s="141">
        <f t="shared" si="1"/>
        <v>-1.9915397156643602E-2</v>
      </c>
      <c r="AA14" s="180" t="s">
        <v>1459</v>
      </c>
      <c r="AB14" s="159">
        <f>2*AB5*365.24/C8</f>
        <v>-2.8075390259205198E-8</v>
      </c>
      <c r="AC14" s="141" t="s">
        <v>1460</v>
      </c>
      <c r="AE14" s="155"/>
      <c r="AW14" s="141">
        <v>-22000</v>
      </c>
      <c r="AX14" s="141">
        <f t="shared" si="2"/>
        <v>3.0367741100435486E-2</v>
      </c>
      <c r="AY14" s="141">
        <f t="shared" si="3"/>
        <v>1.3680200639390509E-2</v>
      </c>
      <c r="AZ14" s="141">
        <f t="shared" si="4"/>
        <v>1.6687540461044977E-2</v>
      </c>
      <c r="BA14" s="141">
        <f t="shared" si="5"/>
        <v>0.9059774113360034</v>
      </c>
      <c r="BB14" s="141">
        <f t="shared" si="6"/>
        <v>0.98575513932604775</v>
      </c>
      <c r="BC14" s="141">
        <f t="shared" si="7"/>
        <v>2.5571630000540231</v>
      </c>
      <c r="BD14" s="141">
        <f t="shared" si="8"/>
        <v>3.3241758571645508</v>
      </c>
      <c r="BE14" s="141">
        <f t="shared" si="9"/>
        <v>21.341257421953205</v>
      </c>
      <c r="BF14" s="141">
        <f t="shared" si="9"/>
        <v>21.34125738405324</v>
      </c>
      <c r="BG14" s="141">
        <f t="shared" si="9"/>
        <v>21.341257806324883</v>
      </c>
      <c r="BH14" s="141">
        <f t="shared" si="9"/>
        <v>21.341253101475729</v>
      </c>
      <c r="BI14" s="141">
        <f t="shared" si="9"/>
        <v>21.341305520823511</v>
      </c>
      <c r="BJ14" s="141">
        <f t="shared" si="9"/>
        <v>21.340721369580667</v>
      </c>
      <c r="BK14" s="141">
        <f t="shared" si="9"/>
        <v>21.347216482562516</v>
      </c>
      <c r="BL14" s="141">
        <f t="shared" si="10"/>
        <v>21.273042538060224</v>
      </c>
    </row>
    <row r="15" spans="1:64" s="141" customFormat="1" ht="12.95" customHeight="1" x14ac:dyDescent="0.2">
      <c r="A15" s="156" t="s">
        <v>90</v>
      </c>
      <c r="C15" s="182">
        <f ca="1">(C7+C11)+(C8+C12)*INT(MAX(F21:F3513))</f>
        <v>60533.983608089067</v>
      </c>
      <c r="E15" s="202" t="s">
        <v>128</v>
      </c>
      <c r="F15" s="204">
        <f ca="1">ROUND(2*($F$14-$C$7)/$C$8,0)/2+$F$13</f>
        <v>8291.5</v>
      </c>
      <c r="R15" s="170"/>
      <c r="S15" s="141" t="s">
        <v>139</v>
      </c>
      <c r="T15" s="141">
        <v>0.2</v>
      </c>
      <c r="X15" s="141">
        <v>-17500</v>
      </c>
      <c r="Y15" s="141">
        <f t="shared" si="1"/>
        <v>-2.6252601412169743E-2</v>
      </c>
      <c r="AA15" s="179" t="s">
        <v>1461</v>
      </c>
      <c r="AB15" s="183">
        <f>(AB10-AB2)/AD2</f>
        <v>-33508.77682448944</v>
      </c>
      <c r="AC15" s="141" t="s">
        <v>1462</v>
      </c>
      <c r="AE15" s="155"/>
      <c r="AW15" s="141">
        <v>-21750</v>
      </c>
      <c r="AX15" s="141">
        <f t="shared" si="2"/>
        <v>3.0757988302537367E-2</v>
      </c>
      <c r="AY15" s="141">
        <f t="shared" si="3"/>
        <v>1.3649470800494889E-2</v>
      </c>
      <c r="AZ15" s="141">
        <f t="shared" si="4"/>
        <v>1.7108517502042477E-2</v>
      </c>
      <c r="BA15" s="141">
        <f t="shared" si="5"/>
        <v>0.89216659799005082</v>
      </c>
      <c r="BB15" s="141">
        <f t="shared" si="6"/>
        <v>0.99286545639096913</v>
      </c>
      <c r="BC15" s="141">
        <f t="shared" si="7"/>
        <v>2.8456774135911198</v>
      </c>
      <c r="BD15" s="141">
        <f t="shared" si="8"/>
        <v>6.7093007823918178</v>
      </c>
      <c r="BE15" s="141">
        <f t="shared" si="9"/>
        <v>21.660371126669485</v>
      </c>
      <c r="BF15" s="141">
        <f t="shared" si="9"/>
        <v>21.660371067493674</v>
      </c>
      <c r="BG15" s="141">
        <f t="shared" si="9"/>
        <v>21.660371622499127</v>
      </c>
      <c r="BH15" s="141">
        <f t="shared" si="9"/>
        <v>21.660366417140708</v>
      </c>
      <c r="BI15" s="141">
        <f t="shared" si="9"/>
        <v>21.660415237477867</v>
      </c>
      <c r="BJ15" s="141">
        <f t="shared" si="9"/>
        <v>21.659957326108373</v>
      </c>
      <c r="BK15" s="141">
        <f t="shared" si="9"/>
        <v>21.664249499117346</v>
      </c>
      <c r="BL15" s="141">
        <f t="shared" si="10"/>
        <v>21.62375778227311</v>
      </c>
    </row>
    <row r="16" spans="1:64" s="141" customFormat="1" ht="12.95" customHeight="1" x14ac:dyDescent="0.2">
      <c r="A16" s="156" t="s">
        <v>15</v>
      </c>
      <c r="C16" s="182">
        <f ca="1">+C8+C12</f>
        <v>0.9861808979171669</v>
      </c>
      <c r="E16" s="202" t="s">
        <v>92</v>
      </c>
      <c r="F16" s="204">
        <f ca="1">ROUND(2*($F$14-$C$15)/$C$16,0)/2+$F$13</f>
        <v>146</v>
      </c>
      <c r="R16" s="170"/>
      <c r="S16" s="141" t="s">
        <v>142</v>
      </c>
      <c r="T16" s="141">
        <v>0.1</v>
      </c>
      <c r="X16" s="141">
        <v>-17000</v>
      </c>
      <c r="Y16" s="141">
        <f t="shared" si="1"/>
        <v>-3.7549031873390717E-2</v>
      </c>
      <c r="AA16" s="178" t="s">
        <v>1463</v>
      </c>
      <c r="AB16" s="183">
        <f>365.24*AB8</f>
        <v>4417.0111612044857</v>
      </c>
      <c r="AC16" s="141" t="s">
        <v>1445</v>
      </c>
      <c r="AD16" s="159"/>
      <c r="AE16" s="155"/>
      <c r="AW16" s="141">
        <v>-21500</v>
      </c>
      <c r="AX16" s="141">
        <f t="shared" si="2"/>
        <v>2.9438208681572531E-2</v>
      </c>
      <c r="AY16" s="141">
        <f t="shared" si="3"/>
        <v>1.3614002980062417E-2</v>
      </c>
      <c r="AZ16" s="141">
        <f t="shared" si="4"/>
        <v>1.5824205701510115E-2</v>
      </c>
      <c r="BA16" s="141">
        <f t="shared" si="5"/>
        <v>0.8872768126175502</v>
      </c>
      <c r="BB16" s="141">
        <f t="shared" si="6"/>
        <v>0.9202577890002146</v>
      </c>
      <c r="BC16" s="141">
        <f t="shared" si="7"/>
        <v>3.1282105652316692</v>
      </c>
      <c r="BD16" s="141">
        <f t="shared" si="8"/>
        <v>149.45127394723593</v>
      </c>
      <c r="BE16" s="141">
        <f t="shared" si="9"/>
        <v>21.976162403937849</v>
      </c>
      <c r="BF16" s="141">
        <f t="shared" si="9"/>
        <v>21.976162400081929</v>
      </c>
      <c r="BG16" s="141">
        <f t="shared" si="9"/>
        <v>21.976162434289677</v>
      </c>
      <c r="BH16" s="141">
        <f t="shared" si="9"/>
        <v>21.97616213081595</v>
      </c>
      <c r="BI16" s="141">
        <f t="shared" si="9"/>
        <v>21.976164823080353</v>
      </c>
      <c r="BJ16" s="141">
        <f t="shared" si="9"/>
        <v>21.97614093867724</v>
      </c>
      <c r="BK16" s="141">
        <f t="shared" si="9"/>
        <v>21.976352828679904</v>
      </c>
      <c r="BL16" s="141">
        <f t="shared" si="10"/>
        <v>21.974473026486002</v>
      </c>
    </row>
    <row r="17" spans="1:64" s="141" customFormat="1" ht="12.95" customHeight="1" thickBot="1" x14ac:dyDescent="0.25">
      <c r="A17" s="171" t="s">
        <v>34</v>
      </c>
      <c r="C17" s="141">
        <f>COUNT(C21:C2171)</f>
        <v>421</v>
      </c>
      <c r="E17" s="202" t="s">
        <v>1490</v>
      </c>
      <c r="F17" s="205">
        <f ca="1">+$C$15+$C$16*$F$16-15018.5-$C$5/24</f>
        <v>45659.861852518312</v>
      </c>
      <c r="R17" s="170"/>
      <c r="S17" s="141" t="s">
        <v>136</v>
      </c>
      <c r="T17" s="141">
        <v>1</v>
      </c>
      <c r="X17" s="141">
        <v>-16500</v>
      </c>
      <c r="Y17" s="141">
        <f t="shared" si="1"/>
        <v>-4.8573755772868973E-2</v>
      </c>
      <c r="AA17" s="178" t="s">
        <v>1464</v>
      </c>
      <c r="AB17" s="184">
        <f>AB13^3/AB8^2</f>
        <v>0.18047414124420058</v>
      </c>
      <c r="AE17" s="155"/>
      <c r="AW17" s="141">
        <v>-21250</v>
      </c>
      <c r="AX17" s="141">
        <f t="shared" si="2"/>
        <v>2.6550401882631448E-2</v>
      </c>
      <c r="AY17" s="141">
        <f t="shared" si="3"/>
        <v>1.357379717809307E-2</v>
      </c>
      <c r="AZ17" s="141">
        <f t="shared" si="4"/>
        <v>1.297660470453838E-2</v>
      </c>
      <c r="BA17" s="141">
        <f t="shared" si="5"/>
        <v>0.89131736466905265</v>
      </c>
      <c r="BB17" s="141">
        <f t="shared" si="6"/>
        <v>0.77484866735167535</v>
      </c>
      <c r="BC17" s="141">
        <f t="shared" si="7"/>
        <v>-2.8727116511672897</v>
      </c>
      <c r="BD17" s="141">
        <f t="shared" si="8"/>
        <v>-7.393367099567512</v>
      </c>
      <c r="BE17" s="141">
        <f t="shared" si="9"/>
        <v>22.291802845313317</v>
      </c>
      <c r="BF17" s="141">
        <f t="shared" si="9"/>
        <v>22.291802902668763</v>
      </c>
      <c r="BG17" s="141">
        <f t="shared" si="9"/>
        <v>22.291802370003797</v>
      </c>
      <c r="BH17" s="141">
        <f t="shared" si="9"/>
        <v>22.291807316912401</v>
      </c>
      <c r="BI17" s="141">
        <f t="shared" si="9"/>
        <v>22.291761374808495</v>
      </c>
      <c r="BJ17" s="141">
        <f t="shared" si="9"/>
        <v>22.292188065843174</v>
      </c>
      <c r="BK17" s="141">
        <f t="shared" si="9"/>
        <v>22.288227300660076</v>
      </c>
      <c r="BL17" s="141">
        <f t="shared" si="10"/>
        <v>22.325188270698888</v>
      </c>
    </row>
    <row r="18" spans="1:64" s="141" customFormat="1" ht="12.95" customHeight="1" thickTop="1" thickBot="1" x14ac:dyDescent="0.25">
      <c r="A18" s="156" t="s">
        <v>16</v>
      </c>
      <c r="C18" s="185">
        <f ca="1">+C15</f>
        <v>60533.983608089067</v>
      </c>
      <c r="D18" s="199">
        <f ca="1">+C16</f>
        <v>0.9861808979171669</v>
      </c>
      <c r="E18" s="203" t="s">
        <v>1491</v>
      </c>
      <c r="F18" s="206">
        <f ca="1">+($C$15+$C$16*$F$16)-($C$16/2)-15018.5-$C$5/24</f>
        <v>45659.368762069353</v>
      </c>
      <c r="R18" s="170"/>
      <c r="S18" s="141" t="s">
        <v>102</v>
      </c>
      <c r="T18" s="141">
        <v>1</v>
      </c>
      <c r="X18" s="141">
        <v>-16000</v>
      </c>
      <c r="Y18" s="141">
        <f t="shared" si="1"/>
        <v>-5.4224356510770511E-2</v>
      </c>
      <c r="AA18" s="186" t="s">
        <v>1465</v>
      </c>
      <c r="AB18" s="187">
        <f>2*PI()/(AB8*365.2422)*AD2</f>
        <v>1.4028609768515473E-3</v>
      </c>
      <c r="AC18" s="188" t="s">
        <v>1466</v>
      </c>
      <c r="AD18" s="188"/>
      <c r="AE18" s="189"/>
      <c r="AW18" s="141">
        <v>-21000</v>
      </c>
      <c r="AX18" s="141">
        <f t="shared" si="2"/>
        <v>2.2331226675490302E-2</v>
      </c>
      <c r="AY18" s="141">
        <f t="shared" si="3"/>
        <v>1.3528853394586857E-2</v>
      </c>
      <c r="AZ18" s="141">
        <f t="shared" si="4"/>
        <v>8.8023732809034451E-3</v>
      </c>
      <c r="BA18" s="141">
        <f t="shared" si="5"/>
        <v>0.90428176851466802</v>
      </c>
      <c r="BB18" s="141">
        <f t="shared" si="6"/>
        <v>0.56363438783040964</v>
      </c>
      <c r="BC18" s="141">
        <f t="shared" si="7"/>
        <v>-2.5850150706827408</v>
      </c>
      <c r="BD18" s="141">
        <f t="shared" si="8"/>
        <v>-3.5001440005357765</v>
      </c>
      <c r="BE18" s="141">
        <f t="shared" ref="BE18:BK33" si="12">$BL18+$AB$7*SIN(BF18)</f>
        <v>22.610464308438775</v>
      </c>
      <c r="BF18" s="141">
        <f t="shared" si="12"/>
        <v>22.610464350239678</v>
      </c>
      <c r="BG18" s="141">
        <f t="shared" si="12"/>
        <v>22.610463894872304</v>
      </c>
      <c r="BH18" s="141">
        <f t="shared" si="12"/>
        <v>22.610468855525291</v>
      </c>
      <c r="BI18" s="141">
        <f t="shared" si="12"/>
        <v>22.610414816415268</v>
      </c>
      <c r="BJ18" s="141">
        <f t="shared" si="12"/>
        <v>22.61100360628992</v>
      </c>
      <c r="BK18" s="141">
        <f t="shared" si="12"/>
        <v>22.604601606863707</v>
      </c>
      <c r="BL18" s="141">
        <f t="shared" si="10"/>
        <v>22.675903514911774</v>
      </c>
    </row>
    <row r="19" spans="1:64" s="141" customFormat="1" ht="12.95" customHeight="1" thickTop="1" x14ac:dyDescent="0.2">
      <c r="E19" s="171"/>
      <c r="F19" s="190"/>
      <c r="R19" s="170"/>
      <c r="X19" s="141">
        <v>-15500</v>
      </c>
      <c r="Y19" s="141">
        <f t="shared" si="1"/>
        <v>-5.1780745454300767E-2</v>
      </c>
      <c r="AA19" s="191"/>
      <c r="AC19" s="191"/>
      <c r="AW19" s="141">
        <v>-20750</v>
      </c>
      <c r="AX19" s="141">
        <f t="shared" si="2"/>
        <v>1.7117424467231464E-2</v>
      </c>
      <c r="AY19" s="141">
        <f t="shared" si="3"/>
        <v>1.3479171629543776E-2</v>
      </c>
      <c r="AZ19" s="141">
        <f t="shared" si="4"/>
        <v>3.638252837687689E-3</v>
      </c>
      <c r="BA19" s="141">
        <f t="shared" si="5"/>
        <v>0.92606896208895761</v>
      </c>
      <c r="BB19" s="141">
        <f t="shared" si="6"/>
        <v>0.29533740160963473</v>
      </c>
      <c r="BC19" s="141">
        <f t="shared" si="7"/>
        <v>-2.2860446402818182</v>
      </c>
      <c r="BD19" s="141">
        <f t="shared" si="8"/>
        <v>-2.1933212042006613</v>
      </c>
      <c r="BE19" s="141">
        <f t="shared" si="12"/>
        <v>22.935304545808627</v>
      </c>
      <c r="BF19" s="141">
        <f t="shared" si="12"/>
        <v>22.935304553440037</v>
      </c>
      <c r="BG19" s="141">
        <f t="shared" si="12"/>
        <v>22.935304438004703</v>
      </c>
      <c r="BH19" s="141">
        <f t="shared" si="12"/>
        <v>22.935306184121558</v>
      </c>
      <c r="BI19" s="141">
        <f t="shared" si="12"/>
        <v>22.935279772173033</v>
      </c>
      <c r="BJ19" s="141">
        <f t="shared" si="12"/>
        <v>22.93567938510839</v>
      </c>
      <c r="BK19" s="141">
        <f t="shared" si="12"/>
        <v>22.929656604231447</v>
      </c>
      <c r="BL19" s="141">
        <f t="shared" si="10"/>
        <v>23.026618759124659</v>
      </c>
    </row>
    <row r="20" spans="1:64" s="141" customFormat="1" ht="12.95" customHeight="1" thickBot="1" x14ac:dyDescent="0.25">
      <c r="A20" s="174" t="s">
        <v>17</v>
      </c>
      <c r="B20" s="174" t="s">
        <v>18</v>
      </c>
      <c r="C20" s="174" t="s">
        <v>19</v>
      </c>
      <c r="D20" s="174" t="s">
        <v>24</v>
      </c>
      <c r="E20" s="174" t="s">
        <v>20</v>
      </c>
      <c r="F20" s="174" t="s">
        <v>21</v>
      </c>
      <c r="G20" s="174" t="s">
        <v>22</v>
      </c>
      <c r="H20" s="192" t="s">
        <v>139</v>
      </c>
      <c r="I20" s="192" t="s">
        <v>142</v>
      </c>
      <c r="J20" s="192" t="s">
        <v>136</v>
      </c>
      <c r="K20" s="192" t="s">
        <v>102</v>
      </c>
      <c r="L20" s="192" t="s">
        <v>1415</v>
      </c>
      <c r="M20" s="192" t="s">
        <v>1416</v>
      </c>
      <c r="N20" s="192" t="s">
        <v>1417</v>
      </c>
      <c r="O20" s="192" t="s">
        <v>126</v>
      </c>
      <c r="P20" s="192" t="s">
        <v>119</v>
      </c>
      <c r="Q20" s="174" t="s">
        <v>26</v>
      </c>
      <c r="R20" s="193" t="s">
        <v>113</v>
      </c>
      <c r="S20" s="192" t="s">
        <v>120</v>
      </c>
      <c r="T20" s="192" t="s">
        <v>121</v>
      </c>
      <c r="U20" s="192" t="s">
        <v>122</v>
      </c>
      <c r="V20" s="192"/>
      <c r="X20" s="141">
        <v>-15000</v>
      </c>
      <c r="Y20" s="141">
        <f t="shared" si="1"/>
        <v>-4.2106664742532968E-2</v>
      </c>
      <c r="Z20" s="174" t="s">
        <v>21</v>
      </c>
      <c r="AA20" s="192" t="s">
        <v>1467</v>
      </c>
      <c r="AB20" s="192" t="s">
        <v>1468</v>
      </c>
      <c r="AC20" s="192" t="s">
        <v>1469</v>
      </c>
      <c r="AD20" s="192" t="s">
        <v>1470</v>
      </c>
      <c r="AE20" s="192" t="s">
        <v>1471</v>
      </c>
      <c r="AF20" s="192" t="s">
        <v>1472</v>
      </c>
      <c r="AG20" s="194"/>
      <c r="AH20" s="192" t="s">
        <v>1430</v>
      </c>
      <c r="AI20" s="192" t="s">
        <v>1431</v>
      </c>
      <c r="AJ20" s="192" t="s">
        <v>1432</v>
      </c>
      <c r="AK20" s="192" t="s">
        <v>1473</v>
      </c>
      <c r="AL20" s="192" t="s">
        <v>1433</v>
      </c>
      <c r="AM20" s="192" t="s">
        <v>1434</v>
      </c>
      <c r="AN20" s="174" t="s">
        <v>1435</v>
      </c>
      <c r="AO20" s="174" t="s">
        <v>1436</v>
      </c>
      <c r="AP20" s="174" t="s">
        <v>1437</v>
      </c>
      <c r="AQ20" s="174" t="s">
        <v>1438</v>
      </c>
      <c r="AR20" s="174" t="s">
        <v>1439</v>
      </c>
      <c r="AS20" s="174" t="s">
        <v>1440</v>
      </c>
      <c r="AT20" s="174" t="s">
        <v>1441</v>
      </c>
      <c r="AU20" s="174" t="s">
        <v>1442</v>
      </c>
      <c r="AV20" s="195"/>
      <c r="AW20" s="141">
        <v>-20500</v>
      </c>
      <c r="AX20" s="141">
        <f t="shared" si="2"/>
        <v>1.1360679601044463E-2</v>
      </c>
      <c r="AY20" s="141">
        <f t="shared" si="3"/>
        <v>1.3424751882963826E-2</v>
      </c>
      <c r="AZ20" s="141">
        <f t="shared" si="4"/>
        <v>-2.064072281919363E-3</v>
      </c>
      <c r="BA20" s="141">
        <f t="shared" si="5"/>
        <v>0.95620299627479977</v>
      </c>
      <c r="BB20" s="141">
        <f t="shared" si="6"/>
        <v>-1.6434565003995819E-2</v>
      </c>
      <c r="BC20" s="141">
        <f t="shared" si="7"/>
        <v>-1.9698006811913604</v>
      </c>
      <c r="BD20" s="141">
        <f t="shared" si="8"/>
        <v>-1.5068682196080243</v>
      </c>
      <c r="BE20" s="141">
        <f t="shared" si="12"/>
        <v>23.269390716726573</v>
      </c>
      <c r="BF20" s="141">
        <f t="shared" si="12"/>
        <v>23.269390716834884</v>
      </c>
      <c r="BG20" s="141">
        <f t="shared" si="12"/>
        <v>23.269390713503483</v>
      </c>
      <c r="BH20" s="141">
        <f t="shared" si="12"/>
        <v>23.269390815969757</v>
      </c>
      <c r="BI20" s="141">
        <f t="shared" si="12"/>
        <v>23.26938766435461</v>
      </c>
      <c r="BJ20" s="141">
        <f t="shared" si="12"/>
        <v>23.269484615523524</v>
      </c>
      <c r="BK20" s="141">
        <f t="shared" si="12"/>
        <v>23.266516314043447</v>
      </c>
      <c r="BL20" s="141">
        <f t="shared" si="10"/>
        <v>23.377334003337545</v>
      </c>
    </row>
    <row r="21" spans="1:64" ht="12.95" customHeight="1" x14ac:dyDescent="0.2">
      <c r="A21" s="20" t="s">
        <v>148</v>
      </c>
      <c r="B21" s="182" t="s">
        <v>79</v>
      </c>
      <c r="C21" s="20">
        <v>17469.374</v>
      </c>
      <c r="D21" s="20" t="s">
        <v>142</v>
      </c>
      <c r="E21" s="103">
        <f t="shared" ref="E21:E84" si="13">+(C21-C$7)/C$8</f>
        <v>-35521.23337815173</v>
      </c>
      <c r="F21" s="103">
        <f t="shared" ref="F21:F84" si="14">ROUND(2*E21,0)/2</f>
        <v>-35521</v>
      </c>
      <c r="G21" s="103">
        <f t="shared" ref="G21:G52" si="15">+C21-(C$7+F21*C$8)</f>
        <v>-0.23015799999484443</v>
      </c>
      <c r="I21" s="103">
        <f>G21</f>
        <v>-0.23015799999484443</v>
      </c>
      <c r="P21" s="103">
        <f t="shared" ref="P21:P84" si="16">R$2+R$3*F21++R$4*F21^2+R$5*SIN(RADIANS(R$6*F21+R$7))</f>
        <v>-7.1301406533353262E-2</v>
      </c>
      <c r="Q21" s="121">
        <f t="shared" ref="Q21:Q84" si="17">+C21-15018.5</f>
        <v>2450.8739999999998</v>
      </c>
      <c r="S21" s="103">
        <f t="shared" ref="S21:S84" si="18">+(P21-G21)^2</f>
        <v>2.5235417286189478E-2</v>
      </c>
      <c r="T21" s="103">
        <f>T$16</f>
        <v>0.1</v>
      </c>
      <c r="U21" s="103">
        <f t="shared" ref="U21:U52" si="19">+T21*S21</f>
        <v>2.523541728618948E-3</v>
      </c>
      <c r="X21" s="103">
        <v>-14500</v>
      </c>
      <c r="Y21" s="103">
        <f t="shared" si="1"/>
        <v>-2.9268159791225445E-2</v>
      </c>
      <c r="Z21" s="103">
        <f t="shared" ref="Z21:Z84" si="20">F21</f>
        <v>-35521</v>
      </c>
      <c r="AA21" s="103">
        <f t="shared" ref="AA21:AA84" si="21">AB$3+AB$4*Z21+AB$5*Z21^2+AH21</f>
        <v>2.4434075619934496E-2</v>
      </c>
      <c r="AB21" s="103">
        <f t="shared" ref="AB21:AB84" si="22">IF(S21&lt;&gt;0,G21-AH21, -9999)</f>
        <v>-0.24630749214588138</v>
      </c>
      <c r="AC21" s="103">
        <f t="shared" ref="AC21:AC84" si="23">+G21-P21</f>
        <v>-0.15885659346149117</v>
      </c>
      <c r="AD21" s="103">
        <f>IF(S21&lt;&gt;0,G21-AA21, -9999)</f>
        <v>-0.25459207561477892</v>
      </c>
      <c r="AE21" s="103">
        <f>+(G21-AA21)^2*T21</f>
        <v>6.481712496584132E-3</v>
      </c>
      <c r="AF21" s="103">
        <f>IF(S21&lt;&gt;0,G21-P21, -9999)</f>
        <v>-0.15885659346149117</v>
      </c>
      <c r="AG21" s="118"/>
      <c r="AH21" s="103">
        <f t="shared" ref="AH21:AH84" si="24">$AB$6*($AB$11/AI21*AJ21+$AB$12)</f>
        <v>1.6149492151036945E-2</v>
      </c>
      <c r="AI21" s="103">
        <f t="shared" ref="AI21:AI84" si="25">1+$AB$7*COS(AL21)</f>
        <v>0.91264832454403644</v>
      </c>
      <c r="AJ21" s="103">
        <f t="shared" ref="AJ21:AJ84" si="26">SIN(AL21+RADIANS($AB$9))</f>
        <v>0.96407041464911292</v>
      </c>
      <c r="AK21" s="103">
        <f t="shared" ref="AK21:AK84" si="27">$AB$7*SIN(AL21)</f>
        <v>7.126343751963761E-2</v>
      </c>
      <c r="AL21" s="103">
        <f t="shared" ref="AL21:AL84" si="28">2*ATAN(AM21)</f>
        <v>2.4572782027051581</v>
      </c>
      <c r="AM21" s="103">
        <f t="shared" ref="AM21:AM84" si="29">SQRT((1+$AB$7)/(1-$AB$7))*TAN(AN21/2)</f>
        <v>2.8076804011444829</v>
      </c>
      <c r="AN21" s="103">
        <f t="shared" ref="AN21:AT36" si="30">$AU21+$AB$7*SIN(AO21)</f>
        <v>2.3825457327987385</v>
      </c>
      <c r="AO21" s="103">
        <f t="shared" si="30"/>
        <v>2.3825457085623865</v>
      </c>
      <c r="AP21" s="103">
        <f t="shared" si="30"/>
        <v>2.3825460048969123</v>
      </c>
      <c r="AQ21" s="103">
        <f t="shared" si="30"/>
        <v>2.3825423816498761</v>
      </c>
      <c r="AR21" s="103">
        <f t="shared" si="30"/>
        <v>2.3825866818061385</v>
      </c>
      <c r="AS21" s="103">
        <f t="shared" si="30"/>
        <v>2.3820449116553797</v>
      </c>
      <c r="AT21" s="103">
        <f t="shared" si="30"/>
        <v>2.3886515351986142</v>
      </c>
      <c r="AU21" s="103">
        <f t="shared" ref="AU21:AU84" si="31">RADIANS($AB$9)+$AB$18*(F21-AB$15)</f>
        <v>2.3049592700504546</v>
      </c>
      <c r="AW21" s="103">
        <v>-20250</v>
      </c>
      <c r="AX21" s="103">
        <f t="shared" si="2"/>
        <v>5.6429026254780235E-3</v>
      </c>
      <c r="AY21" s="103">
        <f t="shared" si="3"/>
        <v>1.336559415484701E-2</v>
      </c>
      <c r="AZ21" s="103">
        <f t="shared" si="4"/>
        <v>-7.7226915293689864E-3</v>
      </c>
      <c r="BA21" s="103">
        <f t="shared" si="5"/>
        <v>0.99328270730928414</v>
      </c>
      <c r="BB21" s="103">
        <f t="shared" si="6"/>
        <v>-0.34835783679176996</v>
      </c>
      <c r="BC21" s="103">
        <f t="shared" si="7"/>
        <v>-1.6304173533629436</v>
      </c>
      <c r="BD21" s="103">
        <f t="shared" si="8"/>
        <v>-1.0614717410980135</v>
      </c>
      <c r="BE21" s="103">
        <f t="shared" si="12"/>
        <v>23.6154774594313</v>
      </c>
      <c r="BF21" s="103">
        <f t="shared" si="12"/>
        <v>23.615477459431311</v>
      </c>
      <c r="BG21" s="103">
        <f t="shared" si="12"/>
        <v>23.615477459433162</v>
      </c>
      <c r="BH21" s="103">
        <f t="shared" si="12"/>
        <v>23.615477459740383</v>
      </c>
      <c r="BI21" s="103">
        <f t="shared" si="12"/>
        <v>23.615477510671557</v>
      </c>
      <c r="BJ21" s="103">
        <f t="shared" si="12"/>
        <v>23.615485953469179</v>
      </c>
      <c r="BK21" s="103">
        <f t="shared" si="12"/>
        <v>23.616867586179882</v>
      </c>
      <c r="BL21" s="103">
        <f t="shared" si="10"/>
        <v>23.72804924755043</v>
      </c>
    </row>
    <row r="22" spans="1:64" ht="12.95" customHeight="1" x14ac:dyDescent="0.2">
      <c r="A22" s="20" t="s">
        <v>148</v>
      </c>
      <c r="B22" s="182" t="s">
        <v>78</v>
      </c>
      <c r="C22" s="20">
        <v>18241.076000000001</v>
      </c>
      <c r="D22" s="20" t="s">
        <v>142</v>
      </c>
      <c r="E22" s="103">
        <f t="shared" si="13"/>
        <v>-34738.734458052197</v>
      </c>
      <c r="F22" s="103">
        <f t="shared" si="14"/>
        <v>-34738.5</v>
      </c>
      <c r="G22" s="103">
        <f t="shared" si="15"/>
        <v>-0.23122299999522511</v>
      </c>
      <c r="I22" s="103">
        <f>G22</f>
        <v>-0.23122299999522511</v>
      </c>
      <c r="P22" s="103">
        <f t="shared" si="16"/>
        <v>-8.4930872523203776E-2</v>
      </c>
      <c r="Q22" s="121">
        <f t="shared" si="17"/>
        <v>3222.5760000000009</v>
      </c>
      <c r="S22" s="103">
        <f t="shared" si="18"/>
        <v>2.1401386560290139E-2</v>
      </c>
      <c r="T22" s="103">
        <f>T$16</f>
        <v>0.1</v>
      </c>
      <c r="U22" s="103">
        <f t="shared" si="19"/>
        <v>2.1401386560290139E-3</v>
      </c>
      <c r="X22" s="103">
        <v>-14000</v>
      </c>
      <c r="Y22" s="103">
        <f t="shared" si="1"/>
        <v>-1.8737547754476482E-2</v>
      </c>
      <c r="Z22" s="103">
        <f t="shared" si="20"/>
        <v>-34738.5</v>
      </c>
      <c r="AA22" s="103">
        <f t="shared" si="21"/>
        <v>2.2661971621555928E-2</v>
      </c>
      <c r="AB22" s="103">
        <f t="shared" si="22"/>
        <v>-0.24491030701871377</v>
      </c>
      <c r="AC22" s="103">
        <f t="shared" si="23"/>
        <v>-0.14629212747202133</v>
      </c>
      <c r="AD22" s="103">
        <f t="shared" ref="AD22:AD85" si="32">IF(S22&lt;&gt;0,G22-AA22, -9999)</f>
        <v>-0.25388497161678103</v>
      </c>
      <c r="AE22" s="103">
        <f t="shared" ref="AE22:AE85" si="33">+(G22-AA22)^2*T22</f>
        <v>6.4457578812853709E-3</v>
      </c>
      <c r="AF22" s="103">
        <f t="shared" ref="AF22:AF85" si="34">IF(S22&lt;&gt;0,G22-P22, -9999)</f>
        <v>-0.14629212747202133</v>
      </c>
      <c r="AG22" s="118"/>
      <c r="AH22" s="103">
        <f t="shared" si="24"/>
        <v>1.3687307023488667E-2</v>
      </c>
      <c r="AI22" s="103">
        <f t="shared" si="25"/>
        <v>0.88974159838794331</v>
      </c>
      <c r="AJ22" s="103">
        <f t="shared" si="26"/>
        <v>0.81074983102726206</v>
      </c>
      <c r="AK22" s="103">
        <f t="shared" si="27"/>
        <v>-2.3492075387962094E-2</v>
      </c>
      <c r="AL22" s="103">
        <f t="shared" si="28"/>
        <v>-2.931667869858555</v>
      </c>
      <c r="AM22" s="103">
        <f t="shared" si="29"/>
        <v>-9.4922087263703645</v>
      </c>
      <c r="AN22" s="103">
        <f t="shared" si="30"/>
        <v>3.3764630359236301</v>
      </c>
      <c r="AO22" s="103">
        <f t="shared" si="30"/>
        <v>3.3764630863374636</v>
      </c>
      <c r="AP22" s="103">
        <f t="shared" si="30"/>
        <v>3.3764626265172408</v>
      </c>
      <c r="AQ22" s="103">
        <f t="shared" si="30"/>
        <v>3.3764668204996653</v>
      </c>
      <c r="AR22" s="103">
        <f t="shared" si="30"/>
        <v>3.3764285676868626</v>
      </c>
      <c r="AS22" s="103">
        <f t="shared" si="30"/>
        <v>3.3767774799974637</v>
      </c>
      <c r="AT22" s="103">
        <f t="shared" si="30"/>
        <v>3.373596048460008</v>
      </c>
      <c r="AU22" s="103">
        <f t="shared" si="31"/>
        <v>3.4026979844367906</v>
      </c>
      <c r="AW22" s="103">
        <v>-20000</v>
      </c>
      <c r="AX22" s="103">
        <f t="shared" si="2"/>
        <v>6.7249602286245137E-4</v>
      </c>
      <c r="AY22" s="103">
        <f t="shared" si="3"/>
        <v>1.3301698445193333E-2</v>
      </c>
      <c r="AZ22" s="103">
        <f t="shared" si="4"/>
        <v>-1.2629202422330881E-2</v>
      </c>
      <c r="BA22" s="103">
        <f t="shared" si="5"/>
        <v>1.0341458572808671</v>
      </c>
      <c r="BB22" s="103">
        <f t="shared" si="6"/>
        <v>-0.66176007446257434</v>
      </c>
      <c r="BC22" s="103">
        <f t="shared" si="7"/>
        <v>-1.2630719945761104</v>
      </c>
      <c r="BD22" s="103">
        <f t="shared" si="8"/>
        <v>-0.73146991488587387</v>
      </c>
      <c r="BE22" s="103">
        <f t="shared" si="12"/>
        <v>23.975536513094262</v>
      </c>
      <c r="BF22" s="103">
        <f t="shared" si="12"/>
        <v>23.975536514051313</v>
      </c>
      <c r="BG22" s="103">
        <f t="shared" si="12"/>
        <v>23.975536535174758</v>
      </c>
      <c r="BH22" s="103">
        <f t="shared" si="12"/>
        <v>23.975537001397623</v>
      </c>
      <c r="BI22" s="103">
        <f t="shared" si="12"/>
        <v>23.975547291438353</v>
      </c>
      <c r="BJ22" s="103">
        <f t="shared" si="12"/>
        <v>23.975774342332521</v>
      </c>
      <c r="BK22" s="103">
        <f t="shared" si="12"/>
        <v>23.980754732627286</v>
      </c>
      <c r="BL22" s="103">
        <f t="shared" si="10"/>
        <v>24.078764491763323</v>
      </c>
    </row>
    <row r="23" spans="1:64" ht="12.95" customHeight="1" x14ac:dyDescent="0.2">
      <c r="A23" s="20" t="s">
        <v>156</v>
      </c>
      <c r="B23" s="182" t="s">
        <v>78</v>
      </c>
      <c r="C23" s="20">
        <v>24711.493999999999</v>
      </c>
      <c r="D23" s="20" t="s">
        <v>142</v>
      </c>
      <c r="E23" s="103">
        <f t="shared" si="13"/>
        <v>-28177.788526082892</v>
      </c>
      <c r="F23" s="103">
        <f t="shared" si="14"/>
        <v>-28178</v>
      </c>
      <c r="G23" s="103">
        <f t="shared" si="15"/>
        <v>0.20855600000140839</v>
      </c>
      <c r="H23" s="103">
        <f t="shared" ref="H23:H33" si="35">G23</f>
        <v>0.20855600000140839</v>
      </c>
      <c r="P23" s="103">
        <f t="shared" si="16"/>
        <v>-4.3190437961864454E-2</v>
      </c>
      <c r="Q23" s="121">
        <f t="shared" si="17"/>
        <v>9692.9939999999988</v>
      </c>
      <c r="S23" s="103">
        <f t="shared" si="18"/>
        <v>6.3376269027195981E-2</v>
      </c>
      <c r="T23" s="103">
        <f t="shared" ref="T23:T33" si="36">T$15</f>
        <v>0.2</v>
      </c>
      <c r="U23" s="103">
        <f t="shared" si="19"/>
        <v>1.2675253805439197E-2</v>
      </c>
      <c r="X23" s="103">
        <v>-13500</v>
      </c>
      <c r="Y23" s="103">
        <f t="shared" si="1"/>
        <v>-1.4976215257750749E-2</v>
      </c>
      <c r="Z23" s="103">
        <f t="shared" si="20"/>
        <v>-28178</v>
      </c>
      <c r="AA23" s="103">
        <f t="shared" si="21"/>
        <v>-2.4635577749947974E-3</v>
      </c>
      <c r="AB23" s="103">
        <f t="shared" si="22"/>
        <v>0.22395390943793647</v>
      </c>
      <c r="AC23" s="103">
        <f t="shared" si="23"/>
        <v>0.25174643796327284</v>
      </c>
      <c r="AD23" s="103">
        <f t="shared" si="32"/>
        <v>0.21101955777640319</v>
      </c>
      <c r="AE23" s="103">
        <f t="shared" si="33"/>
        <v>8.9058507528297533E-3</v>
      </c>
      <c r="AF23" s="103">
        <f t="shared" si="34"/>
        <v>0.25174643796327284</v>
      </c>
      <c r="AG23" s="118"/>
      <c r="AH23" s="103">
        <f t="shared" si="24"/>
        <v>-1.5397909436528077E-2</v>
      </c>
      <c r="AI23" s="103">
        <f t="shared" si="25"/>
        <v>1.1125911199378795</v>
      </c>
      <c r="AJ23" s="103">
        <f t="shared" si="26"/>
        <v>-0.89352303176698533</v>
      </c>
      <c r="AK23" s="103">
        <f t="shared" si="27"/>
        <v>5.6597211250459297E-3</v>
      </c>
      <c r="AL23" s="103">
        <f t="shared" si="28"/>
        <v>5.02256414925129E-2</v>
      </c>
      <c r="AM23" s="103">
        <f t="shared" si="29"/>
        <v>2.5118101243318036E-2</v>
      </c>
      <c r="AN23" s="103">
        <f t="shared" si="30"/>
        <v>12.611221967161379</v>
      </c>
      <c r="AO23" s="103">
        <f t="shared" si="30"/>
        <v>12.611221958008947</v>
      </c>
      <c r="AP23" s="103">
        <f t="shared" si="30"/>
        <v>12.611221876740624</v>
      </c>
      <c r="AQ23" s="103">
        <f t="shared" si="30"/>
        <v>12.611221155124692</v>
      </c>
      <c r="AR23" s="103">
        <f t="shared" si="30"/>
        <v>12.611214747591637</v>
      </c>
      <c r="AS23" s="103">
        <f t="shared" si="30"/>
        <v>12.611157852476389</v>
      </c>
      <c r="AT23" s="103">
        <f t="shared" si="30"/>
        <v>12.610652663743835</v>
      </c>
      <c r="AU23" s="103">
        <f t="shared" si="31"/>
        <v>12.606167423071366</v>
      </c>
      <c r="AW23" s="103">
        <v>-19750</v>
      </c>
      <c r="AX23" s="103">
        <f t="shared" si="2"/>
        <v>-2.7738236971964342E-3</v>
      </c>
      <c r="AY23" s="103">
        <f t="shared" si="3"/>
        <v>1.323306475400278E-2</v>
      </c>
      <c r="AZ23" s="103">
        <f t="shared" si="4"/>
        <v>-1.6006888451199214E-2</v>
      </c>
      <c r="BA23" s="103">
        <f t="shared" si="5"/>
        <v>1.073054001956355</v>
      </c>
      <c r="BB23" s="103">
        <f t="shared" si="6"/>
        <v>-0.90028694824281785</v>
      </c>
      <c r="BC23" s="103">
        <f t="shared" si="7"/>
        <v>-0.86580771863509831</v>
      </c>
      <c r="BD23" s="103">
        <f t="shared" si="8"/>
        <v>-0.46214035779038876</v>
      </c>
      <c r="BE23" s="103">
        <f t="shared" si="12"/>
        <v>24.349975379267335</v>
      </c>
      <c r="BF23" s="103">
        <f t="shared" si="12"/>
        <v>24.349975399138188</v>
      </c>
      <c r="BG23" s="103">
        <f t="shared" si="12"/>
        <v>24.349975647759926</v>
      </c>
      <c r="BH23" s="103">
        <f t="shared" si="12"/>
        <v>24.34997875848028</v>
      </c>
      <c r="BI23" s="103">
        <f t="shared" si="12"/>
        <v>24.350017678563312</v>
      </c>
      <c r="BJ23" s="103">
        <f t="shared" si="12"/>
        <v>24.350504503728704</v>
      </c>
      <c r="BK23" s="103">
        <f t="shared" si="12"/>
        <v>24.3565741326906</v>
      </c>
      <c r="BL23" s="103">
        <f t="shared" si="10"/>
        <v>24.429479735976209</v>
      </c>
    </row>
    <row r="24" spans="1:64" ht="12.95" customHeight="1" x14ac:dyDescent="0.2">
      <c r="A24" s="20" t="s">
        <v>156</v>
      </c>
      <c r="B24" s="182" t="s">
        <v>78</v>
      </c>
      <c r="C24" s="20">
        <v>24714.465</v>
      </c>
      <c r="D24" s="20" t="s">
        <v>142</v>
      </c>
      <c r="E24" s="103">
        <f t="shared" si="13"/>
        <v>-28174.775958677834</v>
      </c>
      <c r="F24" s="103">
        <f t="shared" si="14"/>
        <v>-28175</v>
      </c>
      <c r="G24" s="103">
        <f t="shared" si="15"/>
        <v>0.22095000000263099</v>
      </c>
      <c r="H24" s="103">
        <f t="shared" si="35"/>
        <v>0.22095000000263099</v>
      </c>
      <c r="P24" s="103">
        <f t="shared" si="16"/>
        <v>-4.3121958809871179E-2</v>
      </c>
      <c r="Q24" s="121">
        <f t="shared" si="17"/>
        <v>9695.9650000000001</v>
      </c>
      <c r="S24" s="103">
        <f t="shared" si="18"/>
        <v>6.973399943107185E-2</v>
      </c>
      <c r="T24" s="103">
        <f t="shared" si="36"/>
        <v>0.2</v>
      </c>
      <c r="U24" s="103">
        <f t="shared" si="19"/>
        <v>1.394679988621437E-2</v>
      </c>
      <c r="X24" s="103">
        <v>-13000</v>
      </c>
      <c r="Y24" s="103">
        <f t="shared" si="1"/>
        <v>-1.946395888359255E-2</v>
      </c>
      <c r="Z24" s="103">
        <f t="shared" si="20"/>
        <v>-28175</v>
      </c>
      <c r="AA24" s="103">
        <f t="shared" si="21"/>
        <v>-2.4263270447350323E-3</v>
      </c>
      <c r="AB24" s="103">
        <f t="shared" si="22"/>
        <v>0.23631174305758396</v>
      </c>
      <c r="AC24" s="103">
        <f t="shared" si="23"/>
        <v>0.26407195881250217</v>
      </c>
      <c r="AD24" s="103">
        <f t="shared" si="32"/>
        <v>0.22337632704736601</v>
      </c>
      <c r="AE24" s="103">
        <f t="shared" si="33"/>
        <v>9.979396697034364E-3</v>
      </c>
      <c r="AF24" s="103">
        <f t="shared" si="34"/>
        <v>0.26407195881250217</v>
      </c>
      <c r="AG24" s="118"/>
      <c r="AH24" s="103">
        <f t="shared" si="24"/>
        <v>-1.5361743054952982E-2</v>
      </c>
      <c r="AI24" s="103">
        <f t="shared" si="25"/>
        <v>1.1125594771627993</v>
      </c>
      <c r="AJ24" s="103">
        <f t="shared" si="26"/>
        <v>-0.89112598363263573</v>
      </c>
      <c r="AK24" s="103">
        <f t="shared" si="27"/>
        <v>6.2575420826809225E-3</v>
      </c>
      <c r="AL24" s="103">
        <f t="shared" si="28"/>
        <v>5.5536038714971821E-2</v>
      </c>
      <c r="AM24" s="103">
        <f t="shared" si="29"/>
        <v>2.7775158522560895E-2</v>
      </c>
      <c r="AN24" s="103">
        <f t="shared" si="30"/>
        <v>12.615964606789372</v>
      </c>
      <c r="AO24" s="103">
        <f t="shared" si="30"/>
        <v>12.615964596682941</v>
      </c>
      <c r="AP24" s="103">
        <f t="shared" si="30"/>
        <v>12.615964506923527</v>
      </c>
      <c r="AQ24" s="103">
        <f t="shared" si="30"/>
        <v>12.615963709732947</v>
      </c>
      <c r="AR24" s="103">
        <f t="shared" si="30"/>
        <v>12.615956629554228</v>
      </c>
      <c r="AS24" s="103">
        <f t="shared" si="30"/>
        <v>12.615893747672517</v>
      </c>
      <c r="AT24" s="103">
        <f t="shared" si="30"/>
        <v>12.615335277255094</v>
      </c>
      <c r="AU24" s="103">
        <f t="shared" si="31"/>
        <v>12.610376006001921</v>
      </c>
      <c r="AW24" s="103">
        <v>-19500</v>
      </c>
      <c r="AX24" s="103">
        <f t="shared" si="2"/>
        <v>-4.0044423634453697E-3</v>
      </c>
      <c r="AY24" s="103">
        <f t="shared" si="3"/>
        <v>1.315969308127536E-2</v>
      </c>
      <c r="AZ24" s="103">
        <f t="shared" si="4"/>
        <v>-1.7164135444720729E-2</v>
      </c>
      <c r="BA24" s="103">
        <f t="shared" si="5"/>
        <v>1.1018967265134818</v>
      </c>
      <c r="BB24" s="103">
        <f t="shared" si="6"/>
        <v>-0.99964582944278513</v>
      </c>
      <c r="BC24" s="103">
        <f t="shared" si="7"/>
        <v>-0.44205512343179226</v>
      </c>
      <c r="BD24" s="103">
        <f t="shared" si="8"/>
        <v>-0.22469861548165784</v>
      </c>
      <c r="BE24" s="103">
        <f t="shared" si="12"/>
        <v>24.736706670475119</v>
      </c>
      <c r="BF24" s="103">
        <f t="shared" si="12"/>
        <v>24.7367067202855</v>
      </c>
      <c r="BG24" s="103">
        <f t="shared" si="12"/>
        <v>24.736707199196918</v>
      </c>
      <c r="BH24" s="103">
        <f t="shared" si="12"/>
        <v>24.736711803777069</v>
      </c>
      <c r="BI24" s="103">
        <f t="shared" si="12"/>
        <v>24.736756074890557</v>
      </c>
      <c r="BJ24" s="103">
        <f t="shared" si="12"/>
        <v>24.737181681350854</v>
      </c>
      <c r="BK24" s="103">
        <f t="shared" si="12"/>
        <v>24.741269466702676</v>
      </c>
      <c r="BL24" s="103">
        <f t="shared" si="10"/>
        <v>24.780194980189094</v>
      </c>
    </row>
    <row r="25" spans="1:64" ht="12.95" customHeight="1" x14ac:dyDescent="0.2">
      <c r="A25" s="20" t="s">
        <v>156</v>
      </c>
      <c r="B25" s="182" t="s">
        <v>78</v>
      </c>
      <c r="C25" s="20">
        <v>24775.583999999999</v>
      </c>
      <c r="D25" s="20" t="s">
        <v>142</v>
      </c>
      <c r="E25" s="103">
        <f t="shared" si="13"/>
        <v>-28112.801839785356</v>
      </c>
      <c r="F25" s="103">
        <f t="shared" si="14"/>
        <v>-28113</v>
      </c>
      <c r="G25" s="103">
        <f t="shared" si="15"/>
        <v>0.19542600000204402</v>
      </c>
      <c r="H25" s="103">
        <f t="shared" si="35"/>
        <v>0.19542600000204402</v>
      </c>
      <c r="P25" s="103">
        <f t="shared" si="16"/>
        <v>-4.174744221421231E-2</v>
      </c>
      <c r="Q25" s="121">
        <f t="shared" si="17"/>
        <v>9757.0839999999989</v>
      </c>
      <c r="S25" s="103">
        <f t="shared" si="18"/>
        <v>5.6251241692707878E-2</v>
      </c>
      <c r="T25" s="103">
        <f t="shared" si="36"/>
        <v>0.2</v>
      </c>
      <c r="U25" s="103">
        <f t="shared" si="19"/>
        <v>1.1250248338541576E-2</v>
      </c>
      <c r="X25" s="103">
        <v>-12500</v>
      </c>
      <c r="Y25" s="103">
        <f t="shared" si="1"/>
        <v>-3.0045337447405888E-2</v>
      </c>
      <c r="Z25" s="103">
        <f t="shared" si="20"/>
        <v>-28113</v>
      </c>
      <c r="AA25" s="103">
        <f t="shared" si="21"/>
        <v>-1.5814133669927125E-3</v>
      </c>
      <c r="AB25" s="103">
        <f t="shared" si="22"/>
        <v>0.20996467316621317</v>
      </c>
      <c r="AC25" s="103">
        <f t="shared" si="23"/>
        <v>0.23717344221625633</v>
      </c>
      <c r="AD25" s="103">
        <f t="shared" si="32"/>
        <v>0.19700741336903674</v>
      </c>
      <c r="AE25" s="103">
        <f t="shared" si="33"/>
        <v>7.7623841844717033E-3</v>
      </c>
      <c r="AF25" s="103">
        <f t="shared" si="34"/>
        <v>0.23717344221625633</v>
      </c>
      <c r="AG25" s="118"/>
      <c r="AH25" s="103">
        <f t="shared" si="24"/>
        <v>-1.4538673164169144E-2</v>
      </c>
      <c r="AI25" s="103">
        <f t="shared" si="25"/>
        <v>1.1111990470996307</v>
      </c>
      <c r="AJ25" s="103">
        <f t="shared" si="26"/>
        <v>-0.83612893491840556</v>
      </c>
      <c r="AK25" s="103">
        <f t="shared" si="27"/>
        <v>1.8535497193584435E-2</v>
      </c>
      <c r="AL25" s="103">
        <f t="shared" si="28"/>
        <v>0.16516900037898488</v>
      </c>
      <c r="AM25" s="103">
        <f t="shared" si="29"/>
        <v>8.2772761391461738E-2</v>
      </c>
      <c r="AN25" s="103">
        <f t="shared" si="30"/>
        <v>12.713927676492354</v>
      </c>
      <c r="AO25" s="103">
        <f t="shared" si="30"/>
        <v>12.713927648145052</v>
      </c>
      <c r="AP25" s="103">
        <f t="shared" si="30"/>
        <v>12.71392739392795</v>
      </c>
      <c r="AQ25" s="103">
        <f t="shared" si="30"/>
        <v>12.713925114122704</v>
      </c>
      <c r="AR25" s="103">
        <f t="shared" si="30"/>
        <v>12.71390466898697</v>
      </c>
      <c r="AS25" s="103">
        <f t="shared" si="30"/>
        <v>12.713721321199591</v>
      </c>
      <c r="AT25" s="103">
        <f t="shared" si="30"/>
        <v>12.712077318037219</v>
      </c>
      <c r="AU25" s="103">
        <f t="shared" si="31"/>
        <v>12.697353386566718</v>
      </c>
      <c r="AW25" s="103">
        <v>-19250</v>
      </c>
      <c r="AX25" s="103">
        <f t="shared" si="2"/>
        <v>-2.6553053039247432E-3</v>
      </c>
      <c r="AY25" s="103">
        <f t="shared" si="3"/>
        <v>1.3081583427011073E-2</v>
      </c>
      <c r="AZ25" s="103">
        <f t="shared" si="4"/>
        <v>-1.5736888730935816E-2</v>
      </c>
      <c r="BA25" s="103">
        <f t="shared" si="5"/>
        <v>1.1127329803427701</v>
      </c>
      <c r="BB25" s="103">
        <f t="shared" si="6"/>
        <v>-0.91586923110700047</v>
      </c>
      <c r="BC25" s="103">
        <f t="shared" si="7"/>
        <v>-2.3110190753289389E-3</v>
      </c>
      <c r="BD25" s="103">
        <f t="shared" si="8"/>
        <v>-1.1555100519444049E-3</v>
      </c>
      <c r="BE25" s="103">
        <f t="shared" si="12"/>
        <v>25.130677583069222</v>
      </c>
      <c r="BF25" s="103">
        <f t="shared" si="12"/>
        <v>25.130677583492911</v>
      </c>
      <c r="BG25" s="103">
        <f t="shared" si="12"/>
        <v>25.130677587251267</v>
      </c>
      <c r="BH25" s="103">
        <f t="shared" si="12"/>
        <v>25.130677620589783</v>
      </c>
      <c r="BI25" s="103">
        <f t="shared" si="12"/>
        <v>25.13067791631957</v>
      </c>
      <c r="BJ25" s="103">
        <f t="shared" si="12"/>
        <v>25.130680539594724</v>
      </c>
      <c r="BK25" s="103">
        <f t="shared" si="12"/>
        <v>25.1307038093925</v>
      </c>
      <c r="BL25" s="103">
        <f t="shared" si="10"/>
        <v>25.13091022440198</v>
      </c>
    </row>
    <row r="26" spans="1:64" ht="12.95" customHeight="1" x14ac:dyDescent="0.2">
      <c r="A26" s="20" t="s">
        <v>166</v>
      </c>
      <c r="B26" s="182" t="s">
        <v>78</v>
      </c>
      <c r="C26" s="20">
        <v>24787.43</v>
      </c>
      <c r="D26" s="20" t="s">
        <v>142</v>
      </c>
      <c r="E26" s="103">
        <f t="shared" si="13"/>
        <v>-28100.79010182498</v>
      </c>
      <c r="F26" s="103">
        <f t="shared" si="14"/>
        <v>-28101</v>
      </c>
      <c r="G26" s="103">
        <f t="shared" si="15"/>
        <v>0.20700200000283075</v>
      </c>
      <c r="H26" s="103">
        <f t="shared" si="35"/>
        <v>0.20700200000283075</v>
      </c>
      <c r="P26" s="103">
        <f t="shared" si="16"/>
        <v>-4.1490801649405079E-2</v>
      </c>
      <c r="Q26" s="121">
        <f t="shared" si="17"/>
        <v>9768.93</v>
      </c>
      <c r="S26" s="103">
        <f t="shared" si="18"/>
        <v>6.1748672472977419E-2</v>
      </c>
      <c r="T26" s="103">
        <f t="shared" si="36"/>
        <v>0.2</v>
      </c>
      <c r="U26" s="103">
        <f t="shared" si="19"/>
        <v>1.2349734494595484E-2</v>
      </c>
      <c r="X26" s="103">
        <v>-12000</v>
      </c>
      <c r="Y26" s="103">
        <f t="shared" si="1"/>
        <v>-4.188176179251183E-2</v>
      </c>
      <c r="Z26" s="103">
        <f t="shared" si="20"/>
        <v>-28101</v>
      </c>
      <c r="AA26" s="103">
        <f t="shared" si="21"/>
        <v>-1.4017039933681003E-3</v>
      </c>
      <c r="AB26" s="103">
        <f t="shared" si="22"/>
        <v>0.22136515796448833</v>
      </c>
      <c r="AC26" s="103">
        <f t="shared" si="23"/>
        <v>0.24849280165223583</v>
      </c>
      <c r="AD26" s="103">
        <f t="shared" si="32"/>
        <v>0.20840370399619884</v>
      </c>
      <c r="AE26" s="103">
        <f t="shared" si="33"/>
        <v>8.6864207678670532E-3</v>
      </c>
      <c r="AF26" s="103">
        <f t="shared" si="34"/>
        <v>0.24849280165223583</v>
      </c>
      <c r="AG26" s="118"/>
      <c r="AH26" s="103">
        <f t="shared" si="24"/>
        <v>-1.4363157961657585E-2</v>
      </c>
      <c r="AI26" s="103">
        <f t="shared" si="25"/>
        <v>1.1107815277823589</v>
      </c>
      <c r="AJ26" s="103">
        <f t="shared" si="26"/>
        <v>-0.82432363057636371</v>
      </c>
      <c r="AK26" s="103">
        <f t="shared" si="27"/>
        <v>2.0886498851787078E-2</v>
      </c>
      <c r="AL26" s="103">
        <f t="shared" si="28"/>
        <v>0.18635025699638469</v>
      </c>
      <c r="AM26" s="103">
        <f t="shared" si="29"/>
        <v>9.3445704691739767E-2</v>
      </c>
      <c r="AN26" s="103">
        <f t="shared" si="30"/>
        <v>12.732871274847525</v>
      </c>
      <c r="AO26" s="103">
        <f t="shared" si="30"/>
        <v>12.73287124343933</v>
      </c>
      <c r="AP26" s="103">
        <f t="shared" si="30"/>
        <v>12.732870960926148</v>
      </c>
      <c r="AQ26" s="103">
        <f t="shared" si="30"/>
        <v>12.732868419752558</v>
      </c>
      <c r="AR26" s="103">
        <f t="shared" si="30"/>
        <v>12.732845562237125</v>
      </c>
      <c r="AS26" s="103">
        <f t="shared" si="30"/>
        <v>12.732639965897841</v>
      </c>
      <c r="AT26" s="103">
        <f t="shared" si="30"/>
        <v>12.730791007615489</v>
      </c>
      <c r="AU26" s="103">
        <f t="shared" si="31"/>
        <v>12.714187718288937</v>
      </c>
      <c r="AW26" s="103">
        <v>-19000</v>
      </c>
      <c r="AX26" s="103">
        <f t="shared" si="2"/>
        <v>1.1007268726490899E-3</v>
      </c>
      <c r="AY26" s="103">
        <f t="shared" si="3"/>
        <v>1.2998735791209918E-2</v>
      </c>
      <c r="AZ26" s="103">
        <f t="shared" si="4"/>
        <v>-1.1898008918560828E-2</v>
      </c>
      <c r="BA26" s="103">
        <f t="shared" si="5"/>
        <v>1.1021143088223608</v>
      </c>
      <c r="BB26" s="103">
        <f t="shared" si="6"/>
        <v>-0.65775538777124376</v>
      </c>
      <c r="BC26" s="103">
        <f t="shared" si="7"/>
        <v>0.43752177466276881</v>
      </c>
      <c r="BD26" s="103">
        <f t="shared" si="8"/>
        <v>0.22231870597012401</v>
      </c>
      <c r="BE26" s="103">
        <f t="shared" si="12"/>
        <v>25.524688285409535</v>
      </c>
      <c r="BF26" s="103">
        <f t="shared" si="12"/>
        <v>25.524688235601094</v>
      </c>
      <c r="BG26" s="103">
        <f t="shared" si="12"/>
        <v>25.524687757521427</v>
      </c>
      <c r="BH26" s="103">
        <f t="shared" si="12"/>
        <v>25.524683168742534</v>
      </c>
      <c r="BI26" s="103">
        <f t="shared" si="12"/>
        <v>25.524639124451049</v>
      </c>
      <c r="BJ26" s="103">
        <f t="shared" si="12"/>
        <v>25.524216416661197</v>
      </c>
      <c r="BK26" s="103">
        <f t="shared" si="12"/>
        <v>25.52016328219452</v>
      </c>
      <c r="BL26" s="103">
        <f t="shared" si="10"/>
        <v>25.481625468614865</v>
      </c>
    </row>
    <row r="27" spans="1:64" ht="12.95" customHeight="1" x14ac:dyDescent="0.2">
      <c r="A27" s="20" t="s">
        <v>166</v>
      </c>
      <c r="B27" s="182" t="s">
        <v>78</v>
      </c>
      <c r="C27" s="20">
        <v>24791.37</v>
      </c>
      <c r="D27" s="20" t="s">
        <v>142</v>
      </c>
      <c r="E27" s="103">
        <f t="shared" si="13"/>
        <v>-28096.794977093941</v>
      </c>
      <c r="F27" s="103">
        <f t="shared" si="14"/>
        <v>-28097</v>
      </c>
      <c r="G27" s="103">
        <f t="shared" si="15"/>
        <v>0.20219400000132737</v>
      </c>
      <c r="H27" s="103">
        <f t="shared" si="35"/>
        <v>0.20219400000132737</v>
      </c>
      <c r="P27" s="103">
        <f t="shared" si="16"/>
        <v>-4.1405962104452736E-2</v>
      </c>
      <c r="Q27" s="121">
        <f t="shared" si="17"/>
        <v>9772.869999999999</v>
      </c>
      <c r="S27" s="103">
        <f t="shared" si="18"/>
        <v>5.9340941537937508E-2</v>
      </c>
      <c r="T27" s="103">
        <f t="shared" si="36"/>
        <v>0.2</v>
      </c>
      <c r="U27" s="103">
        <f t="shared" si="19"/>
        <v>1.1868188307587502E-2</v>
      </c>
      <c r="X27" s="103">
        <v>-11500</v>
      </c>
      <c r="Y27" s="103">
        <f t="shared" si="1"/>
        <v>-4.9588770161645854E-2</v>
      </c>
      <c r="Z27" s="103">
        <f t="shared" si="20"/>
        <v>-28097</v>
      </c>
      <c r="AA27" s="103">
        <f t="shared" si="21"/>
        <v>-1.3406702623052734E-3</v>
      </c>
      <c r="AB27" s="103">
        <f t="shared" si="22"/>
        <v>0.21649751986311327</v>
      </c>
      <c r="AC27" s="103">
        <f t="shared" si="23"/>
        <v>0.24359996210578011</v>
      </c>
      <c r="AD27" s="103">
        <f t="shared" si="32"/>
        <v>0.20353467026363264</v>
      </c>
      <c r="AE27" s="103">
        <f t="shared" si="33"/>
        <v>8.2852723998651338E-3</v>
      </c>
      <c r="AF27" s="103">
        <f t="shared" si="34"/>
        <v>0.24359996210578011</v>
      </c>
      <c r="AG27" s="118"/>
      <c r="AH27" s="103">
        <f t="shared" si="24"/>
        <v>-1.4303519861785907E-2</v>
      </c>
      <c r="AI27" s="103">
        <f t="shared" si="25"/>
        <v>1.1106313795550964</v>
      </c>
      <c r="AJ27" s="103">
        <f t="shared" si="26"/>
        <v>-0.82030817126323452</v>
      </c>
      <c r="AK27" s="103">
        <f t="shared" si="27"/>
        <v>2.1667731533676304E-2</v>
      </c>
      <c r="AL27" s="103">
        <f t="shared" si="28"/>
        <v>0.19340702210822841</v>
      </c>
      <c r="AM27" s="103">
        <f t="shared" si="29"/>
        <v>9.700608611216209E-2</v>
      </c>
      <c r="AN27" s="103">
        <f t="shared" si="30"/>
        <v>12.739184173574001</v>
      </c>
      <c r="AO27" s="103">
        <f t="shared" si="30"/>
        <v>12.739184141188717</v>
      </c>
      <c r="AP27" s="103">
        <f t="shared" si="30"/>
        <v>12.73918384957155</v>
      </c>
      <c r="AQ27" s="103">
        <f t="shared" si="30"/>
        <v>12.739181223670528</v>
      </c>
      <c r="AR27" s="103">
        <f t="shared" si="30"/>
        <v>12.739157578490683</v>
      </c>
      <c r="AS27" s="103">
        <f t="shared" si="30"/>
        <v>12.738944667574341</v>
      </c>
      <c r="AT27" s="103">
        <f t="shared" si="30"/>
        <v>12.737027884811123</v>
      </c>
      <c r="AU27" s="103">
        <f t="shared" si="31"/>
        <v>12.719799162196342</v>
      </c>
      <c r="AW27" s="103">
        <v>-18750</v>
      </c>
      <c r="AX27" s="103">
        <f t="shared" si="2"/>
        <v>6.5607891455947247E-3</v>
      </c>
      <c r="AY27" s="103">
        <f t="shared" si="3"/>
        <v>1.2911150173871896E-2</v>
      </c>
      <c r="AZ27" s="103">
        <f t="shared" si="4"/>
        <v>-6.3503610282771711E-3</v>
      </c>
      <c r="BA27" s="103">
        <f t="shared" si="5"/>
        <v>1.0734225017245194</v>
      </c>
      <c r="BB27" s="103">
        <f t="shared" si="6"/>
        <v>-0.28963809618989922</v>
      </c>
      <c r="BC27" s="103">
        <f t="shared" si="7"/>
        <v>0.86150796245742489</v>
      </c>
      <c r="BD27" s="103">
        <f t="shared" si="8"/>
        <v>0.4595339078721814</v>
      </c>
      <c r="BE27" s="103">
        <f t="shared" si="12"/>
        <v>25.911526278898048</v>
      </c>
      <c r="BF27" s="103">
        <f t="shared" si="12"/>
        <v>25.911526258649481</v>
      </c>
      <c r="BG27" s="103">
        <f t="shared" si="12"/>
        <v>25.911526006299106</v>
      </c>
      <c r="BH27" s="103">
        <f t="shared" si="12"/>
        <v>25.911522861355323</v>
      </c>
      <c r="BI27" s="103">
        <f t="shared" si="12"/>
        <v>25.911483667973002</v>
      </c>
      <c r="BJ27" s="103">
        <f t="shared" si="12"/>
        <v>25.910995353497228</v>
      </c>
      <c r="BK27" s="103">
        <f t="shared" si="12"/>
        <v>25.904930947063441</v>
      </c>
      <c r="BL27" s="103">
        <f t="shared" si="10"/>
        <v>25.832340712827751</v>
      </c>
    </row>
    <row r="28" spans="1:64" ht="12.95" customHeight="1" x14ac:dyDescent="0.2">
      <c r="A28" s="20" t="s">
        <v>166</v>
      </c>
      <c r="B28" s="182" t="s">
        <v>78</v>
      </c>
      <c r="C28" s="20">
        <v>24794.334999999999</v>
      </c>
      <c r="D28" s="20" t="s">
        <v>142</v>
      </c>
      <c r="E28" s="103">
        <f t="shared" si="13"/>
        <v>-28093.788493635177</v>
      </c>
      <c r="F28" s="103">
        <f t="shared" si="14"/>
        <v>-28094</v>
      </c>
      <c r="G28" s="103">
        <f t="shared" si="15"/>
        <v>0.2085880000013276</v>
      </c>
      <c r="H28" s="103">
        <f t="shared" si="35"/>
        <v>0.2085880000013276</v>
      </c>
      <c r="P28" s="103">
        <f t="shared" si="16"/>
        <v>-4.1342566892264877E-2</v>
      </c>
      <c r="Q28" s="121">
        <f t="shared" si="17"/>
        <v>9775.8349999999991</v>
      </c>
      <c r="S28" s="103">
        <f t="shared" si="18"/>
        <v>6.2465288267752501E-2</v>
      </c>
      <c r="T28" s="103">
        <f t="shared" si="36"/>
        <v>0.2</v>
      </c>
      <c r="U28" s="103">
        <f t="shared" si="19"/>
        <v>1.24930576535505E-2</v>
      </c>
      <c r="X28" s="103">
        <v>-11000</v>
      </c>
      <c r="Y28" s="103">
        <f t="shared" si="1"/>
        <v>-4.9614423454320662E-2</v>
      </c>
      <c r="Z28" s="103">
        <f t="shared" si="20"/>
        <v>-28094</v>
      </c>
      <c r="AA28" s="103">
        <f t="shared" si="21"/>
        <v>-1.2945269808774581E-3</v>
      </c>
      <c r="AB28" s="103">
        <f t="shared" si="22"/>
        <v>0.22284642250909814</v>
      </c>
      <c r="AC28" s="103">
        <f t="shared" si="23"/>
        <v>0.24993056689359247</v>
      </c>
      <c r="AD28" s="103">
        <f t="shared" si="32"/>
        <v>0.20988252698220505</v>
      </c>
      <c r="AE28" s="103">
        <f t="shared" si="33"/>
        <v>8.8101350264872067E-3</v>
      </c>
      <c r="AF28" s="103">
        <f t="shared" si="34"/>
        <v>0.24993056689359247</v>
      </c>
      <c r="AG28" s="118"/>
      <c r="AH28" s="103">
        <f t="shared" si="24"/>
        <v>-1.4258422507770546E-2</v>
      </c>
      <c r="AI28" s="103">
        <f t="shared" si="25"/>
        <v>1.1105151808418041</v>
      </c>
      <c r="AJ28" s="103">
        <f t="shared" si="26"/>
        <v>-0.81727049070626057</v>
      </c>
      <c r="AK28" s="103">
        <f t="shared" si="27"/>
        <v>2.2252809610981424E-2</v>
      </c>
      <c r="AL28" s="103">
        <f t="shared" si="28"/>
        <v>0.19869832495440715</v>
      </c>
      <c r="AM28" s="103">
        <f t="shared" si="29"/>
        <v>9.9677325384054841E-2</v>
      </c>
      <c r="AN28" s="103">
        <f t="shared" si="30"/>
        <v>12.743918279081941</v>
      </c>
      <c r="AO28" s="103">
        <f t="shared" si="30"/>
        <v>12.743918245978655</v>
      </c>
      <c r="AP28" s="103">
        <f t="shared" si="30"/>
        <v>12.743917947646295</v>
      </c>
      <c r="AQ28" s="103">
        <f t="shared" si="30"/>
        <v>12.743915259025687</v>
      </c>
      <c r="AR28" s="103">
        <f t="shared" si="30"/>
        <v>12.743891028790237</v>
      </c>
      <c r="AS28" s="103">
        <f t="shared" si="30"/>
        <v>12.743672667175112</v>
      </c>
      <c r="AT28" s="103">
        <f t="shared" si="30"/>
        <v>12.741705187767408</v>
      </c>
      <c r="AU28" s="103">
        <f t="shared" si="31"/>
        <v>12.724007745126897</v>
      </c>
      <c r="AW28" s="103">
        <v>-18500</v>
      </c>
      <c r="AX28" s="103">
        <f t="shared" si="2"/>
        <v>1.2744238991854397E-2</v>
      </c>
      <c r="AY28" s="103">
        <f t="shared" si="3"/>
        <v>1.2818826574997005E-2</v>
      </c>
      <c r="AZ28" s="103">
        <f t="shared" si="4"/>
        <v>-7.4587583142608646E-5</v>
      </c>
      <c r="BA28" s="103">
        <f t="shared" si="5"/>
        <v>1.0345746771001809</v>
      </c>
      <c r="BB28" s="103">
        <f t="shared" si="6"/>
        <v>0.10353557098387406</v>
      </c>
      <c r="BC28" s="103">
        <f t="shared" si="7"/>
        <v>1.2590781134054001</v>
      </c>
      <c r="BD28" s="103">
        <f t="shared" si="8"/>
        <v>0.72840898180434555</v>
      </c>
      <c r="BE28" s="103">
        <f t="shared" si="12"/>
        <v>26.286109349565404</v>
      </c>
      <c r="BF28" s="103">
        <f t="shared" si="12"/>
        <v>26.286109348560508</v>
      </c>
      <c r="BG28" s="103">
        <f t="shared" si="12"/>
        <v>26.286109326573097</v>
      </c>
      <c r="BH28" s="103">
        <f t="shared" si="12"/>
        <v>26.286108845483117</v>
      </c>
      <c r="BI28" s="103">
        <f t="shared" si="12"/>
        <v>26.286098319245465</v>
      </c>
      <c r="BJ28" s="103">
        <f t="shared" si="12"/>
        <v>26.285868067909878</v>
      </c>
      <c r="BK28" s="103">
        <f t="shared" si="12"/>
        <v>26.280861072767145</v>
      </c>
      <c r="BL28" s="103">
        <f t="shared" si="10"/>
        <v>26.183055957040644</v>
      </c>
    </row>
    <row r="29" spans="1:64" ht="12.95" customHeight="1" x14ac:dyDescent="0.2">
      <c r="A29" s="20" t="s">
        <v>166</v>
      </c>
      <c r="B29" s="182" t="s">
        <v>78</v>
      </c>
      <c r="C29" s="20">
        <v>24795.326000000001</v>
      </c>
      <c r="D29" s="20" t="s">
        <v>142</v>
      </c>
      <c r="E29" s="103">
        <f t="shared" si="13"/>
        <v>-28092.783628506124</v>
      </c>
      <c r="F29" s="103">
        <f t="shared" si="14"/>
        <v>-28093</v>
      </c>
      <c r="G29" s="103">
        <f t="shared" si="15"/>
        <v>0.21338600000308361</v>
      </c>
      <c r="H29" s="103">
        <f t="shared" si="35"/>
        <v>0.21338600000308361</v>
      </c>
      <c r="P29" s="103">
        <f t="shared" si="16"/>
        <v>-4.1321479999572933E-2</v>
      </c>
      <c r="Q29" s="121">
        <f t="shared" si="17"/>
        <v>9776.8260000000009</v>
      </c>
      <c r="S29" s="103">
        <f t="shared" si="18"/>
        <v>6.4875900369303671E-2</v>
      </c>
      <c r="T29" s="103">
        <f t="shared" si="36"/>
        <v>0.2</v>
      </c>
      <c r="U29" s="103">
        <f t="shared" si="19"/>
        <v>1.2975180073860735E-2</v>
      </c>
      <c r="X29" s="103">
        <v>-10500</v>
      </c>
      <c r="Y29" s="103">
        <f t="shared" si="1"/>
        <v>-4.1808248510645116E-2</v>
      </c>
      <c r="Z29" s="103">
        <f t="shared" si="20"/>
        <v>-28093</v>
      </c>
      <c r="AA29" s="103">
        <f t="shared" si="21"/>
        <v>-1.279076038684504E-3</v>
      </c>
      <c r="AB29" s="103">
        <f t="shared" si="22"/>
        <v>0.22762932005951661</v>
      </c>
      <c r="AC29" s="103">
        <f t="shared" si="23"/>
        <v>0.25470748000265653</v>
      </c>
      <c r="AD29" s="103">
        <f t="shared" si="32"/>
        <v>0.2146650760417681</v>
      </c>
      <c r="AE29" s="103">
        <f t="shared" si="33"/>
        <v>9.2162189744036168E-3</v>
      </c>
      <c r="AF29" s="103">
        <f t="shared" si="34"/>
        <v>0.25470748000265653</v>
      </c>
      <c r="AG29" s="118"/>
      <c r="AH29" s="103">
        <f t="shared" si="24"/>
        <v>-1.4243320056433001E-2</v>
      </c>
      <c r="AI29" s="103">
        <f t="shared" si="25"/>
        <v>1.110475765741493</v>
      </c>
      <c r="AJ29" s="103">
        <f t="shared" si="26"/>
        <v>-0.81625298464369755</v>
      </c>
      <c r="AK29" s="103">
        <f t="shared" si="27"/>
        <v>2.2447670612115028E-2</v>
      </c>
      <c r="AL29" s="103">
        <f t="shared" si="28"/>
        <v>0.20046184471523723</v>
      </c>
      <c r="AM29" s="103">
        <f t="shared" si="29"/>
        <v>0.10056792455765697</v>
      </c>
      <c r="AN29" s="103">
        <f t="shared" si="30"/>
        <v>12.745496203371003</v>
      </c>
      <c r="AO29" s="103">
        <f t="shared" si="30"/>
        <v>12.745496170031256</v>
      </c>
      <c r="AP29" s="103">
        <f t="shared" si="30"/>
        <v>12.745495869482381</v>
      </c>
      <c r="AQ29" s="103">
        <f t="shared" si="30"/>
        <v>12.745493160115693</v>
      </c>
      <c r="AR29" s="103">
        <f t="shared" si="30"/>
        <v>12.745468735968913</v>
      </c>
      <c r="AS29" s="103">
        <f t="shared" si="30"/>
        <v>12.745248564315547</v>
      </c>
      <c r="AT29" s="103">
        <f t="shared" si="30"/>
        <v>12.743264219504951</v>
      </c>
      <c r="AU29" s="103">
        <f t="shared" si="31"/>
        <v>12.725410606103747</v>
      </c>
      <c r="AW29" s="103">
        <v>-18250</v>
      </c>
      <c r="AX29" s="103">
        <f t="shared" si="2"/>
        <v>1.8702652796500751E-2</v>
      </c>
      <c r="AY29" s="103">
        <f t="shared" si="3"/>
        <v>1.2721764994585254E-2</v>
      </c>
      <c r="AZ29" s="103">
        <f t="shared" si="4"/>
        <v>5.9808878019154965E-3</v>
      </c>
      <c r="BA29" s="103">
        <f t="shared" si="5"/>
        <v>0.99369737963279625</v>
      </c>
      <c r="BB29" s="103">
        <f t="shared" si="6"/>
        <v>0.45411282048430129</v>
      </c>
      <c r="BC29" s="103">
        <f t="shared" si="7"/>
        <v>1.6267328541110169</v>
      </c>
      <c r="BD29" s="103">
        <f t="shared" si="8"/>
        <v>1.0575614299889489</v>
      </c>
      <c r="BE29" s="103">
        <f t="shared" si="12"/>
        <v>26.646319997109671</v>
      </c>
      <c r="BF29" s="103">
        <f t="shared" si="12"/>
        <v>26.646319997109657</v>
      </c>
      <c r="BG29" s="103">
        <f t="shared" si="12"/>
        <v>26.64631999710716</v>
      </c>
      <c r="BH29" s="103">
        <f t="shared" si="12"/>
        <v>26.646319996720024</v>
      </c>
      <c r="BI29" s="103">
        <f t="shared" si="12"/>
        <v>26.646319936668764</v>
      </c>
      <c r="BJ29" s="103">
        <f t="shared" si="12"/>
        <v>26.646310622548121</v>
      </c>
      <c r="BK29" s="103">
        <f t="shared" si="12"/>
        <v>26.644883859282675</v>
      </c>
      <c r="BL29" s="103">
        <f t="shared" si="10"/>
        <v>26.533771201253529</v>
      </c>
    </row>
    <row r="30" spans="1:64" ht="12.95" customHeight="1" x14ac:dyDescent="0.2">
      <c r="A30" s="20" t="s">
        <v>166</v>
      </c>
      <c r="B30" s="182" t="s">
        <v>78</v>
      </c>
      <c r="C30" s="20">
        <v>24849.571</v>
      </c>
      <c r="D30" s="20" t="s">
        <v>142</v>
      </c>
      <c r="E30" s="103">
        <f t="shared" si="13"/>
        <v>-28037.779684080946</v>
      </c>
      <c r="F30" s="103">
        <f t="shared" si="14"/>
        <v>-28038</v>
      </c>
      <c r="G30" s="103">
        <f t="shared" si="15"/>
        <v>0.21727600000303937</v>
      </c>
      <c r="H30" s="103">
        <f t="shared" si="35"/>
        <v>0.21727600000303937</v>
      </c>
      <c r="P30" s="103">
        <f t="shared" si="16"/>
        <v>-4.0197280316593108E-2</v>
      </c>
      <c r="Q30" s="121">
        <f t="shared" si="17"/>
        <v>9831.0709999999999</v>
      </c>
      <c r="S30" s="103">
        <f t="shared" si="18"/>
        <v>6.6292490078552035E-2</v>
      </c>
      <c r="T30" s="103">
        <f t="shared" si="36"/>
        <v>0.2</v>
      </c>
      <c r="U30" s="103">
        <f t="shared" si="19"/>
        <v>1.3258498015710407E-2</v>
      </c>
      <c r="X30" s="103">
        <v>-10000</v>
      </c>
      <c r="Y30" s="103">
        <f t="shared" si="1"/>
        <v>-2.9487704299771485E-2</v>
      </c>
      <c r="Z30" s="103">
        <f t="shared" si="20"/>
        <v>-28038</v>
      </c>
      <c r="AA30" s="103">
        <f t="shared" si="21"/>
        <v>-3.7693082755652606E-4</v>
      </c>
      <c r="AB30" s="103">
        <f t="shared" si="22"/>
        <v>0.23063622510152687</v>
      </c>
      <c r="AC30" s="103">
        <f t="shared" si="23"/>
        <v>0.25747328031963246</v>
      </c>
      <c r="AD30" s="103">
        <f t="shared" si="32"/>
        <v>0.21765293083059589</v>
      </c>
      <c r="AE30" s="103">
        <f t="shared" si="33"/>
        <v>9.4745596598296324E-3</v>
      </c>
      <c r="AF30" s="103">
        <f t="shared" si="34"/>
        <v>0.25747328031963246</v>
      </c>
      <c r="AG30" s="118"/>
      <c r="AH30" s="103">
        <f t="shared" si="24"/>
        <v>-1.3360225098487491E-2</v>
      </c>
      <c r="AI30" s="103">
        <f t="shared" si="25"/>
        <v>1.1077900111000969</v>
      </c>
      <c r="AJ30" s="103">
        <f t="shared" si="26"/>
        <v>-0.75661751034625457</v>
      </c>
      <c r="AK30" s="103">
        <f t="shared" si="27"/>
        <v>3.3016756944319742E-2</v>
      </c>
      <c r="AL30" s="103">
        <f t="shared" si="28"/>
        <v>0.29723228057105799</v>
      </c>
      <c r="AM30" s="103">
        <f t="shared" si="29"/>
        <v>0.14972004350236723</v>
      </c>
      <c r="AN30" s="103">
        <f t="shared" si="30"/>
        <v>12.832182127600353</v>
      </c>
      <c r="AO30" s="103">
        <f t="shared" si="30"/>
        <v>12.832182083693047</v>
      </c>
      <c r="AP30" s="103">
        <f t="shared" si="30"/>
        <v>12.832181680037003</v>
      </c>
      <c r="AQ30" s="103">
        <f t="shared" si="30"/>
        <v>12.832177969080217</v>
      </c>
      <c r="AR30" s="103">
        <f t="shared" si="30"/>
        <v>12.832143853080865</v>
      </c>
      <c r="AS30" s="103">
        <f t="shared" si="30"/>
        <v>12.831830228748041</v>
      </c>
      <c r="AT30" s="103">
        <f t="shared" si="30"/>
        <v>12.828948365438842</v>
      </c>
      <c r="AU30" s="103">
        <f t="shared" si="31"/>
        <v>12.802567959830583</v>
      </c>
      <c r="AW30" s="103">
        <v>-18000</v>
      </c>
      <c r="AX30" s="103">
        <f t="shared" si="2"/>
        <v>2.3706430639841337E-2</v>
      </c>
      <c r="AY30" s="103">
        <f t="shared" si="3"/>
        <v>1.2619965432636628E-2</v>
      </c>
      <c r="AZ30" s="103">
        <f t="shared" si="4"/>
        <v>1.1086465207204708E-2</v>
      </c>
      <c r="BA30" s="103">
        <f t="shared" si="5"/>
        <v>0.95655793022664204</v>
      </c>
      <c r="BB30" s="103">
        <f t="shared" si="6"/>
        <v>0.72499671603043181</v>
      </c>
      <c r="BC30" s="103">
        <f t="shared" si="7"/>
        <v>1.9663862937668668</v>
      </c>
      <c r="BD30" s="103">
        <f t="shared" si="8"/>
        <v>1.5012989051065155</v>
      </c>
      <c r="BE30" s="103">
        <f t="shared" si="12"/>
        <v>26.992544384822097</v>
      </c>
      <c r="BF30" s="103">
        <f t="shared" si="12"/>
        <v>26.992544384721462</v>
      </c>
      <c r="BG30" s="103">
        <f t="shared" si="12"/>
        <v>26.992544387853627</v>
      </c>
      <c r="BH30" s="103">
        <f t="shared" si="12"/>
        <v>26.992544290366475</v>
      </c>
      <c r="BI30" s="103">
        <f t="shared" si="12"/>
        <v>26.992547324591069</v>
      </c>
      <c r="BJ30" s="103">
        <f t="shared" si="12"/>
        <v>26.992452871794235</v>
      </c>
      <c r="BK30" s="103">
        <f t="shared" si="12"/>
        <v>26.995379172338115</v>
      </c>
      <c r="BL30" s="103">
        <f t="shared" si="10"/>
        <v>26.884486445466415</v>
      </c>
    </row>
    <row r="31" spans="1:64" ht="12.95" customHeight="1" x14ac:dyDescent="0.2">
      <c r="A31" s="20" t="s">
        <v>183</v>
      </c>
      <c r="B31" s="182" t="s">
        <v>78</v>
      </c>
      <c r="C31" s="20">
        <v>25080.348000000002</v>
      </c>
      <c r="D31" s="20" t="s">
        <v>142</v>
      </c>
      <c r="E31" s="103">
        <f t="shared" si="13"/>
        <v>-27803.773871884256</v>
      </c>
      <c r="F31" s="103">
        <f t="shared" si="14"/>
        <v>-27804</v>
      </c>
      <c r="G31" s="103">
        <f t="shared" si="15"/>
        <v>0.22300800000448362</v>
      </c>
      <c r="H31" s="103">
        <f t="shared" si="35"/>
        <v>0.22300800000448362</v>
      </c>
      <c r="P31" s="103">
        <f t="shared" si="16"/>
        <v>-3.629789809730323E-2</v>
      </c>
      <c r="Q31" s="121">
        <f t="shared" si="17"/>
        <v>10061.848000000002</v>
      </c>
      <c r="S31" s="103">
        <f t="shared" si="18"/>
        <v>6.7239548790374262E-2</v>
      </c>
      <c r="T31" s="103">
        <f t="shared" si="36"/>
        <v>0.2</v>
      </c>
      <c r="U31" s="103">
        <f t="shared" si="19"/>
        <v>1.3447909758074854E-2</v>
      </c>
      <c r="X31" s="103">
        <v>-9500</v>
      </c>
      <c r="Y31" s="103">
        <f t="shared" si="1"/>
        <v>-1.7972811928534237E-2</v>
      </c>
      <c r="Z31" s="103">
        <f t="shared" si="20"/>
        <v>-27804</v>
      </c>
      <c r="AA31" s="103">
        <f t="shared" si="21"/>
        <v>4.4317856401932792E-3</v>
      </c>
      <c r="AB31" s="103">
        <f t="shared" si="22"/>
        <v>0.23163799551739142</v>
      </c>
      <c r="AC31" s="103">
        <f t="shared" si="23"/>
        <v>0.25930589810178684</v>
      </c>
      <c r="AD31" s="103">
        <f t="shared" si="32"/>
        <v>0.21857621436429034</v>
      </c>
      <c r="AE31" s="103">
        <f t="shared" si="33"/>
        <v>9.5551122971648406E-3</v>
      </c>
      <c r="AF31" s="103">
        <f t="shared" si="34"/>
        <v>0.25930589810178684</v>
      </c>
      <c r="AG31" s="118"/>
      <c r="AH31" s="103">
        <f t="shared" si="24"/>
        <v>-8.6299955129077992E-3</v>
      </c>
      <c r="AI31" s="103">
        <f t="shared" si="25"/>
        <v>1.0861612346066667</v>
      </c>
      <c r="AJ31" s="103">
        <f t="shared" si="26"/>
        <v>-0.43901698445010146</v>
      </c>
      <c r="AK31" s="103">
        <f t="shared" si="27"/>
        <v>7.2698241953531625E-2</v>
      </c>
      <c r="AL31" s="103">
        <f t="shared" si="28"/>
        <v>0.70085237571442494</v>
      </c>
      <c r="AM31" s="103">
        <f t="shared" si="29"/>
        <v>0.36551154560829019</v>
      </c>
      <c r="AN31" s="103">
        <f t="shared" si="30"/>
        <v>13.197342110775809</v>
      </c>
      <c r="AO31" s="103">
        <f t="shared" si="30"/>
        <v>13.197342075489074</v>
      </c>
      <c r="AP31" s="103">
        <f t="shared" si="30"/>
        <v>13.197341687837946</v>
      </c>
      <c r="AQ31" s="103">
        <f t="shared" si="30"/>
        <v>13.197337429208185</v>
      </c>
      <c r="AR31" s="103">
        <f t="shared" si="30"/>
        <v>13.197290645933048</v>
      </c>
      <c r="AS31" s="103">
        <f t="shared" si="30"/>
        <v>13.196776812386879</v>
      </c>
      <c r="AT31" s="103">
        <f t="shared" si="30"/>
        <v>13.191145835317844</v>
      </c>
      <c r="AU31" s="103">
        <f t="shared" si="31"/>
        <v>13.130837428413844</v>
      </c>
      <c r="AW31" s="103">
        <v>-17750</v>
      </c>
      <c r="AX31" s="103">
        <f t="shared" si="2"/>
        <v>2.7285644525716225E-2</v>
      </c>
      <c r="AY31" s="103">
        <f t="shared" si="3"/>
        <v>1.2513427889151135E-2</v>
      </c>
      <c r="AZ31" s="103">
        <f t="shared" si="4"/>
        <v>1.4772216636565092E-2</v>
      </c>
      <c r="BA31" s="103">
        <f t="shared" si="5"/>
        <v>0.92634187747002172</v>
      </c>
      <c r="BB31" s="103">
        <f t="shared" si="6"/>
        <v>0.9033365566773508</v>
      </c>
      <c r="BC31" s="103">
        <f t="shared" si="7"/>
        <v>2.2828423106855471</v>
      </c>
      <c r="BD31" s="103">
        <f t="shared" si="8"/>
        <v>2.1840499348670974</v>
      </c>
      <c r="BE31" s="103">
        <f t="shared" si="12"/>
        <v>27.32674247945511</v>
      </c>
      <c r="BF31" s="103">
        <f t="shared" si="12"/>
        <v>27.326742472027284</v>
      </c>
      <c r="BG31" s="103">
        <f t="shared" si="12"/>
        <v>27.326742584919508</v>
      </c>
      <c r="BH31" s="103">
        <f t="shared" si="12"/>
        <v>27.326740869118762</v>
      </c>
      <c r="BI31" s="103">
        <f t="shared" si="12"/>
        <v>27.326766946399982</v>
      </c>
      <c r="BJ31" s="103">
        <f t="shared" si="12"/>
        <v>27.32637051350828</v>
      </c>
      <c r="BK31" s="103">
        <f t="shared" si="12"/>
        <v>27.332373787576746</v>
      </c>
      <c r="BL31" s="103">
        <f t="shared" si="10"/>
        <v>27.2352016896793</v>
      </c>
    </row>
    <row r="32" spans="1:64" ht="12.95" customHeight="1" x14ac:dyDescent="0.2">
      <c r="A32" s="20" t="s">
        <v>183</v>
      </c>
      <c r="B32" s="182" t="s">
        <v>78</v>
      </c>
      <c r="C32" s="20">
        <v>26590.227999999999</v>
      </c>
      <c r="D32" s="20" t="s">
        <v>142</v>
      </c>
      <c r="E32" s="103">
        <f t="shared" si="13"/>
        <v>-26272.769067594669</v>
      </c>
      <c r="F32" s="103">
        <f t="shared" si="14"/>
        <v>-26273</v>
      </c>
      <c r="G32" s="103">
        <f t="shared" si="15"/>
        <v>0.2277460000004794</v>
      </c>
      <c r="H32" s="103">
        <f t="shared" si="35"/>
        <v>0.2277460000004794</v>
      </c>
      <c r="P32" s="103">
        <f t="shared" si="16"/>
        <v>-5.0831544813763167E-2</v>
      </c>
      <c r="Q32" s="121">
        <f t="shared" si="17"/>
        <v>11571.727999999999</v>
      </c>
      <c r="S32" s="103">
        <f t="shared" si="18"/>
        <v>7.7605448474731331E-2</v>
      </c>
      <c r="T32" s="103">
        <f t="shared" si="36"/>
        <v>0.2</v>
      </c>
      <c r="U32" s="103">
        <f t="shared" si="19"/>
        <v>1.5521089694946267E-2</v>
      </c>
      <c r="X32" s="103">
        <v>-9000</v>
      </c>
      <c r="Y32" s="103">
        <f t="shared" si="1"/>
        <v>-1.2236223758852111E-2</v>
      </c>
      <c r="Z32" s="103">
        <f t="shared" si="20"/>
        <v>-26273</v>
      </c>
      <c r="AA32" s="103">
        <f t="shared" si="21"/>
        <v>3.0633584796834101E-2</v>
      </c>
      <c r="AB32" s="103">
        <f t="shared" si="22"/>
        <v>0.2105852908728866</v>
      </c>
      <c r="AC32" s="103">
        <f t="shared" si="23"/>
        <v>0.27857754481424257</v>
      </c>
      <c r="AD32" s="103">
        <f t="shared" si="32"/>
        <v>0.19711241520364531</v>
      </c>
      <c r="AE32" s="103">
        <f t="shared" si="33"/>
        <v>7.7706608454828525E-3</v>
      </c>
      <c r="AF32" s="103">
        <f t="shared" si="34"/>
        <v>0.27857754481424257</v>
      </c>
      <c r="AG32" s="118"/>
      <c r="AH32" s="103">
        <f t="shared" si="24"/>
        <v>1.7160709127592804E-2</v>
      </c>
      <c r="AI32" s="103">
        <f t="shared" si="25"/>
        <v>0.89395846304715665</v>
      </c>
      <c r="AJ32" s="103">
        <f t="shared" si="26"/>
        <v>0.99760960201024751</v>
      </c>
      <c r="AK32" s="103">
        <f t="shared" si="27"/>
        <v>3.826205918083897E-2</v>
      </c>
      <c r="AL32" s="103">
        <f t="shared" si="28"/>
        <v>2.7953100753535471</v>
      </c>
      <c r="AM32" s="103">
        <f t="shared" si="29"/>
        <v>5.7178004274403982</v>
      </c>
      <c r="AN32" s="103">
        <f t="shared" si="30"/>
        <v>15.321145460453275</v>
      </c>
      <c r="AO32" s="103">
        <f t="shared" si="30"/>
        <v>15.321145400121939</v>
      </c>
      <c r="AP32" s="103">
        <f t="shared" si="30"/>
        <v>15.321145977986703</v>
      </c>
      <c r="AQ32" s="103">
        <f t="shared" si="30"/>
        <v>15.321140443084937</v>
      </c>
      <c r="AR32" s="103">
        <f t="shared" si="30"/>
        <v>15.321193456944185</v>
      </c>
      <c r="AS32" s="103">
        <f t="shared" si="30"/>
        <v>15.320685637684461</v>
      </c>
      <c r="AT32" s="103">
        <f t="shared" si="30"/>
        <v>15.32554573917465</v>
      </c>
      <c r="AU32" s="103">
        <f t="shared" si="31"/>
        <v>15.278617583973563</v>
      </c>
      <c r="AW32" s="103">
        <v>-17500</v>
      </c>
      <c r="AX32" s="103">
        <f t="shared" si="2"/>
        <v>2.9193124232950403E-2</v>
      </c>
      <c r="AY32" s="103">
        <f t="shared" si="3"/>
        <v>1.2402152364128774E-2</v>
      </c>
      <c r="AZ32" s="103">
        <f t="shared" si="4"/>
        <v>1.6790971868821628E-2</v>
      </c>
      <c r="BA32" s="103">
        <f t="shared" si="5"/>
        <v>0.90446404438998873</v>
      </c>
      <c r="BB32" s="103">
        <f t="shared" si="6"/>
        <v>0.9896224675354095</v>
      </c>
      <c r="BC32" s="103">
        <f t="shared" si="7"/>
        <v>2.5819619323912564</v>
      </c>
      <c r="BD32" s="103">
        <f t="shared" si="8"/>
        <v>3.480022916121873</v>
      </c>
      <c r="BE32" s="103">
        <f t="shared" si="12"/>
        <v>27.651663696820886</v>
      </c>
      <c r="BF32" s="103">
        <f t="shared" si="12"/>
        <v>27.65166365544351</v>
      </c>
      <c r="BG32" s="103">
        <f t="shared" si="12"/>
        <v>27.651664107280144</v>
      </c>
      <c r="BH32" s="103">
        <f t="shared" si="12"/>
        <v>27.651659173263564</v>
      </c>
      <c r="BI32" s="103">
        <f t="shared" si="12"/>
        <v>27.651713051346803</v>
      </c>
      <c r="BJ32" s="103">
        <f t="shared" si="12"/>
        <v>27.651124604778492</v>
      </c>
      <c r="BK32" s="103">
        <f t="shared" si="12"/>
        <v>27.657538130741209</v>
      </c>
      <c r="BL32" s="103">
        <f t="shared" si="10"/>
        <v>27.585916933892186</v>
      </c>
    </row>
    <row r="33" spans="1:64" ht="12.95" customHeight="1" x14ac:dyDescent="0.2">
      <c r="A33" s="20" t="s">
        <v>191</v>
      </c>
      <c r="B33" s="182" t="s">
        <v>79</v>
      </c>
      <c r="C33" s="20">
        <v>26631.159500000002</v>
      </c>
      <c r="D33" s="20" t="s">
        <v>142</v>
      </c>
      <c r="E33" s="103">
        <f t="shared" si="13"/>
        <v>-26231.26489299352</v>
      </c>
      <c r="F33" s="103">
        <f t="shared" si="14"/>
        <v>-26231.5</v>
      </c>
      <c r="G33" s="103">
        <f t="shared" si="15"/>
        <v>0.2318630000045232</v>
      </c>
      <c r="H33" s="103">
        <f t="shared" si="35"/>
        <v>0.2318630000045232</v>
      </c>
      <c r="P33" s="103">
        <f t="shared" si="16"/>
        <v>-5.1805076060020216E-2</v>
      </c>
      <c r="Q33" s="121">
        <f t="shared" si="17"/>
        <v>11612.659500000002</v>
      </c>
      <c r="S33" s="103">
        <f t="shared" si="18"/>
        <v>8.0467577378159585E-2</v>
      </c>
      <c r="T33" s="103">
        <f t="shared" si="36"/>
        <v>0.2</v>
      </c>
      <c r="U33" s="103">
        <f t="shared" si="19"/>
        <v>1.6093515475631918E-2</v>
      </c>
      <c r="X33" s="103">
        <v>-8500</v>
      </c>
      <c r="Y33" s="103">
        <f t="shared" si="1"/>
        <v>-1.4706730363990547E-2</v>
      </c>
      <c r="Z33" s="103">
        <f t="shared" si="20"/>
        <v>-26231.5</v>
      </c>
      <c r="AA33" s="103">
        <f t="shared" si="21"/>
        <v>3.0594730547170896E-2</v>
      </c>
      <c r="AB33" s="103">
        <f t="shared" si="22"/>
        <v>0.21474981488824593</v>
      </c>
      <c r="AC33" s="103">
        <f t="shared" si="23"/>
        <v>0.28366807606454342</v>
      </c>
      <c r="AD33" s="103">
        <f t="shared" si="32"/>
        <v>0.20126826945735229</v>
      </c>
      <c r="AE33" s="103">
        <f t="shared" si="33"/>
        <v>8.1017832580714735E-3</v>
      </c>
      <c r="AF33" s="103">
        <f t="shared" si="34"/>
        <v>0.28366807606454342</v>
      </c>
      <c r="AG33" s="118"/>
      <c r="AH33" s="103">
        <f t="shared" si="24"/>
        <v>1.7113185116277258E-2</v>
      </c>
      <c r="AI33" s="103">
        <f t="shared" si="25"/>
        <v>0.89226676260140647</v>
      </c>
      <c r="AJ33" s="103">
        <f t="shared" si="26"/>
        <v>0.99322240277095186</v>
      </c>
      <c r="AK33" s="103">
        <f t="shared" si="27"/>
        <v>3.3201540501873891E-2</v>
      </c>
      <c r="AL33" s="103">
        <f t="shared" si="28"/>
        <v>2.8426456298199012</v>
      </c>
      <c r="AM33" s="103">
        <f t="shared" si="29"/>
        <v>6.6402496827596789</v>
      </c>
      <c r="AN33" s="103">
        <f t="shared" si="30"/>
        <v>15.373809445384143</v>
      </c>
      <c r="AO33" s="103">
        <f t="shared" si="30"/>
        <v>15.373809386057451</v>
      </c>
      <c r="AP33" s="103">
        <f t="shared" si="30"/>
        <v>15.373809943127082</v>
      </c>
      <c r="AQ33" s="103">
        <f t="shared" si="30"/>
        <v>15.373804712314287</v>
      </c>
      <c r="AR33" s="103">
        <f t="shared" si="30"/>
        <v>15.373853828605274</v>
      </c>
      <c r="AS33" s="103">
        <f t="shared" si="30"/>
        <v>15.373392603402911</v>
      </c>
      <c r="AT33" s="103">
        <f t="shared" si="30"/>
        <v>15.377720830521831</v>
      </c>
      <c r="AU33" s="103">
        <f t="shared" si="31"/>
        <v>15.336836314512903</v>
      </c>
      <c r="AW33" s="103">
        <v>-17250</v>
      </c>
      <c r="AX33" s="103">
        <f t="shared" si="2"/>
        <v>2.9350662142202059E-2</v>
      </c>
      <c r="AY33" s="103">
        <f t="shared" si="3"/>
        <v>1.2286138857569545E-2</v>
      </c>
      <c r="AZ33" s="103">
        <f t="shared" si="4"/>
        <v>1.7064523284632514E-2</v>
      </c>
      <c r="BA33" s="103">
        <f t="shared" si="5"/>
        <v>0.89140666571642091</v>
      </c>
      <c r="BB33" s="103">
        <f t="shared" si="6"/>
        <v>0.98970826505672838</v>
      </c>
      <c r="BC33" s="103">
        <f t="shared" si="7"/>
        <v>2.8697457298544995</v>
      </c>
      <c r="BD33" s="103">
        <f t="shared" si="8"/>
        <v>7.3117178739905402</v>
      </c>
      <c r="BE33" s="103">
        <f t="shared" si="12"/>
        <v>27.970373419324428</v>
      </c>
      <c r="BF33" s="103">
        <f t="shared" si="12"/>
        <v>27.970373361727329</v>
      </c>
      <c r="BG33" s="103">
        <f t="shared" si="12"/>
        <v>27.97037389718836</v>
      </c>
      <c r="BH33" s="103">
        <f t="shared" si="12"/>
        <v>27.970368919182253</v>
      </c>
      <c r="BI33" s="103">
        <f t="shared" si="12"/>
        <v>27.97041519777742</v>
      </c>
      <c r="BJ33" s="103">
        <f t="shared" si="12"/>
        <v>27.96998493767682</v>
      </c>
      <c r="BK33" s="103">
        <f t="shared" si="12"/>
        <v>27.973982910745718</v>
      </c>
      <c r="BL33" s="103">
        <f t="shared" si="10"/>
        <v>27.936632178105071</v>
      </c>
    </row>
    <row r="34" spans="1:64" ht="12.95" customHeight="1" x14ac:dyDescent="0.2">
      <c r="A34" s="20" t="s">
        <v>195</v>
      </c>
      <c r="B34" s="182" t="s">
        <v>78</v>
      </c>
      <c r="C34" s="20">
        <v>28718.406999999999</v>
      </c>
      <c r="D34" s="20" t="s">
        <v>142</v>
      </c>
      <c r="E34" s="103">
        <f t="shared" si="13"/>
        <v>-24114.814612016602</v>
      </c>
      <c r="F34" s="103">
        <f t="shared" si="14"/>
        <v>-24115</v>
      </c>
      <c r="G34" s="103">
        <f t="shared" si="15"/>
        <v>0.1828300000015588</v>
      </c>
      <c r="I34" s="103">
        <f t="shared" ref="I34:I65" si="37">G34</f>
        <v>0.1828300000015588</v>
      </c>
      <c r="P34" s="103">
        <f t="shared" si="16"/>
        <v>-4.9826429293440021E-2</v>
      </c>
      <c r="Q34" s="121">
        <f t="shared" si="17"/>
        <v>13699.906999999999</v>
      </c>
      <c r="S34" s="103">
        <f t="shared" si="18"/>
        <v>5.412901409229879E-2</v>
      </c>
      <c r="T34" s="103">
        <f t="shared" ref="T34:T65" si="38">T$16</f>
        <v>0.1</v>
      </c>
      <c r="U34" s="103">
        <f t="shared" si="19"/>
        <v>5.4129014092298795E-3</v>
      </c>
      <c r="X34" s="103">
        <v>-8000</v>
      </c>
      <c r="Y34" s="103">
        <f t="shared" ref="Y34:Y65" si="39">R$2+R$3*X34++R$4*X34^2+R$5*SIN(RADIANS(R$6*X34+R$7))</f>
        <v>-2.4196428323413767E-2</v>
      </c>
      <c r="Z34" s="103">
        <f t="shared" si="20"/>
        <v>-24115</v>
      </c>
      <c r="AA34" s="103">
        <f t="shared" si="21"/>
        <v>-3.0911227270886028E-3</v>
      </c>
      <c r="AB34" s="103">
        <f t="shared" si="22"/>
        <v>0.19967170368351178</v>
      </c>
      <c r="AC34" s="103">
        <f t="shared" si="23"/>
        <v>0.23265642929499883</v>
      </c>
      <c r="AD34" s="103">
        <f t="shared" si="32"/>
        <v>0.18592112272864741</v>
      </c>
      <c r="AE34" s="103">
        <f t="shared" si="33"/>
        <v>3.4566663876680775E-3</v>
      </c>
      <c r="AF34" s="103">
        <f t="shared" si="34"/>
        <v>0.23265642929499883</v>
      </c>
      <c r="AG34" s="118"/>
      <c r="AH34" s="103">
        <f t="shared" si="24"/>
        <v>-1.684170368195298E-2</v>
      </c>
      <c r="AI34" s="103">
        <f t="shared" si="25"/>
        <v>1.0879642144787056</v>
      </c>
      <c r="AJ34" s="103">
        <f t="shared" si="26"/>
        <v>-0.96632992305250975</v>
      </c>
      <c r="AK34" s="103">
        <f t="shared" si="27"/>
        <v>-7.0505955090499672E-2</v>
      </c>
      <c r="AL34" s="103">
        <f t="shared" si="28"/>
        <v>-0.67567316097234553</v>
      </c>
      <c r="AM34" s="103">
        <f t="shared" si="29"/>
        <v>-0.35130460789601226</v>
      </c>
      <c r="AN34" s="103">
        <f t="shared" si="30"/>
        <v>18.241599292368235</v>
      </c>
      <c r="AO34" s="103">
        <f t="shared" si="30"/>
        <v>18.241599329933916</v>
      </c>
      <c r="AP34" s="103">
        <f t="shared" si="30"/>
        <v>18.241599735902799</v>
      </c>
      <c r="AQ34" s="103">
        <f t="shared" si="30"/>
        <v>18.241604123164311</v>
      </c>
      <c r="AR34" s="103">
        <f t="shared" si="30"/>
        <v>18.241651534966856</v>
      </c>
      <c r="AS34" s="103">
        <f t="shared" si="30"/>
        <v>18.242163800192081</v>
      </c>
      <c r="AT34" s="103">
        <f t="shared" si="30"/>
        <v>18.247687058307882</v>
      </c>
      <c r="AU34" s="103">
        <f t="shared" si="31"/>
        <v>18.305991572019202</v>
      </c>
      <c r="AW34" s="103">
        <v>-17000</v>
      </c>
      <c r="AX34" s="103">
        <f t="shared" si="2"/>
        <v>2.7806420434973125E-2</v>
      </c>
      <c r="AY34" s="103">
        <f t="shared" si="3"/>
        <v>1.216538736947345E-2</v>
      </c>
      <c r="AZ34" s="103">
        <f t="shared" si="4"/>
        <v>1.5641033065499677E-2</v>
      </c>
      <c r="BA34" s="103">
        <f t="shared" si="5"/>
        <v>0.88727286605046229</v>
      </c>
      <c r="BB34" s="103">
        <f t="shared" si="6"/>
        <v>0.91067431369704166</v>
      </c>
      <c r="BC34" s="103">
        <f t="shared" si="7"/>
        <v>-3.1311493494690361</v>
      </c>
      <c r="BD34" s="103">
        <f t="shared" si="8"/>
        <v>-191.50853022575575</v>
      </c>
      <c r="BE34" s="103">
        <f t="shared" ref="BE34:BK70" si="40">$BL34+$AB$7*SIN(BF34)</f>
        <v>28.286029020705655</v>
      </c>
      <c r="BF34" s="103">
        <f t="shared" si="40"/>
        <v>28.28602902371566</v>
      </c>
      <c r="BG34" s="103">
        <f t="shared" si="40"/>
        <v>28.286028997013599</v>
      </c>
      <c r="BH34" s="103">
        <f t="shared" si="40"/>
        <v>28.2860292338903</v>
      </c>
      <c r="BI34" s="103">
        <f t="shared" si="40"/>
        <v>28.286027132533039</v>
      </c>
      <c r="BJ34" s="103">
        <f t="shared" si="40"/>
        <v>28.2860457738884</v>
      </c>
      <c r="BK34" s="103">
        <f t="shared" si="40"/>
        <v>28.285880404658144</v>
      </c>
      <c r="BL34" s="103">
        <f t="shared" si="10"/>
        <v>28.287347422317964</v>
      </c>
    </row>
    <row r="35" spans="1:64" ht="12.95" customHeight="1" x14ac:dyDescent="0.2">
      <c r="A35" s="20" t="s">
        <v>195</v>
      </c>
      <c r="B35" s="182" t="s">
        <v>78</v>
      </c>
      <c r="C35" s="20">
        <v>28722.344000000001</v>
      </c>
      <c r="D35" s="20" t="s">
        <v>142</v>
      </c>
      <c r="E35" s="103">
        <f t="shared" si="13"/>
        <v>-24110.822529258709</v>
      </c>
      <c r="F35" s="103">
        <f t="shared" si="14"/>
        <v>-24111</v>
      </c>
      <c r="G35" s="103">
        <f t="shared" si="15"/>
        <v>0.17502200000308221</v>
      </c>
      <c r="I35" s="103">
        <f t="shared" si="37"/>
        <v>0.17502200000308221</v>
      </c>
      <c r="P35" s="103">
        <f t="shared" si="16"/>
        <v>-4.9720349716693216E-2</v>
      </c>
      <c r="Q35" s="121">
        <f t="shared" si="17"/>
        <v>13703.844000000001</v>
      </c>
      <c r="S35" s="103">
        <f t="shared" si="18"/>
        <v>5.0509123757565839E-2</v>
      </c>
      <c r="T35" s="103">
        <f t="shared" si="38"/>
        <v>0.1</v>
      </c>
      <c r="U35" s="103">
        <f t="shared" si="19"/>
        <v>5.0509123757565841E-3</v>
      </c>
      <c r="X35" s="103">
        <v>-7500</v>
      </c>
      <c r="Y35" s="103">
        <f t="shared" si="39"/>
        <v>-3.642543448188329E-2</v>
      </c>
      <c r="Z35" s="103">
        <f t="shared" si="20"/>
        <v>-24111</v>
      </c>
      <c r="AA35" s="103">
        <f t="shared" si="21"/>
        <v>-3.1111735660772945E-3</v>
      </c>
      <c r="AB35" s="103">
        <f t="shared" si="22"/>
        <v>0.19188394147717303</v>
      </c>
      <c r="AC35" s="103">
        <f t="shared" si="23"/>
        <v>0.22474234971977541</v>
      </c>
      <c r="AD35" s="103">
        <f t="shared" si="32"/>
        <v>0.1781331735691595</v>
      </c>
      <c r="AE35" s="103">
        <f t="shared" si="33"/>
        <v>3.1731427525820304E-3</v>
      </c>
      <c r="AF35" s="103">
        <f t="shared" si="34"/>
        <v>0.22474234971977541</v>
      </c>
      <c r="AG35" s="118"/>
      <c r="AH35" s="103">
        <f t="shared" si="24"/>
        <v>-1.6861941474090827E-2</v>
      </c>
      <c r="AI35" s="103">
        <f t="shared" si="25"/>
        <v>1.0884397790503442</v>
      </c>
      <c r="AJ35" s="103">
        <f t="shared" si="26"/>
        <v>-0.96805065595641859</v>
      </c>
      <c r="AK35" s="103">
        <f t="shared" si="27"/>
        <v>-6.9908498865342464E-2</v>
      </c>
      <c r="AL35" s="103">
        <f t="shared" si="28"/>
        <v>-0.66889946011922685</v>
      </c>
      <c r="AM35" s="103">
        <f t="shared" si="29"/>
        <v>-0.34750427673404027</v>
      </c>
      <c r="AN35" s="103">
        <f t="shared" si="30"/>
        <v>18.247784282363543</v>
      </c>
      <c r="AO35" s="103">
        <f t="shared" si="30"/>
        <v>18.247784320525962</v>
      </c>
      <c r="AP35" s="103">
        <f t="shared" si="30"/>
        <v>18.247784731184119</v>
      </c>
      <c r="AQ35" s="103">
        <f t="shared" si="30"/>
        <v>18.247789150187288</v>
      </c>
      <c r="AR35" s="103">
        <f t="shared" si="30"/>
        <v>18.247836701271215</v>
      </c>
      <c r="AS35" s="103">
        <f t="shared" si="30"/>
        <v>18.248348280831454</v>
      </c>
      <c r="AT35" s="103">
        <f t="shared" si="30"/>
        <v>18.253840838108108</v>
      </c>
      <c r="AU35" s="103">
        <f t="shared" si="31"/>
        <v>18.311603015926607</v>
      </c>
      <c r="AW35" s="103">
        <v>-16750</v>
      </c>
      <c r="AX35" s="103">
        <f t="shared" si="2"/>
        <v>2.4710526255484332E-2</v>
      </c>
      <c r="AY35" s="103">
        <f t="shared" si="3"/>
        <v>1.2039897899840489E-2</v>
      </c>
      <c r="AZ35" s="103">
        <f t="shared" si="4"/>
        <v>1.2670628355643842E-2</v>
      </c>
      <c r="BA35" s="103">
        <f t="shared" si="5"/>
        <v>0.89206940460667439</v>
      </c>
      <c r="BB35" s="103">
        <f t="shared" si="6"/>
        <v>0.75941428453562521</v>
      </c>
      <c r="BC35" s="103">
        <f t="shared" si="7"/>
        <v>-2.8486483679883521</v>
      </c>
      <c r="BD35" s="103">
        <f t="shared" si="8"/>
        <v>-6.7783427537911658</v>
      </c>
      <c r="BE35" s="103">
        <f t="shared" si="40"/>
        <v>28.601802333895396</v>
      </c>
      <c r="BF35" s="103">
        <f t="shared" si="40"/>
        <v>28.601802392912994</v>
      </c>
      <c r="BG35" s="103">
        <f t="shared" si="40"/>
        <v>28.60180184001662</v>
      </c>
      <c r="BH35" s="103">
        <f t="shared" si="40"/>
        <v>28.601807019736761</v>
      </c>
      <c r="BI35" s="103">
        <f t="shared" si="40"/>
        <v>28.601758494724574</v>
      </c>
      <c r="BJ35" s="103">
        <f t="shared" si="40"/>
        <v>28.602213121466917</v>
      </c>
      <c r="BK35" s="103">
        <f t="shared" si="40"/>
        <v>28.597956501466133</v>
      </c>
      <c r="BL35" s="103">
        <f t="shared" si="10"/>
        <v>28.63806266653085</v>
      </c>
    </row>
    <row r="36" spans="1:64" ht="12.95" customHeight="1" x14ac:dyDescent="0.2">
      <c r="A36" s="20" t="s">
        <v>195</v>
      </c>
      <c r="B36" s="182" t="s">
        <v>78</v>
      </c>
      <c r="C36" s="20">
        <v>28726.323</v>
      </c>
      <c r="D36" s="20" t="s">
        <v>142</v>
      </c>
      <c r="E36" s="103">
        <f t="shared" si="13"/>
        <v>-24106.787858876778</v>
      </c>
      <c r="F36" s="103">
        <f t="shared" si="14"/>
        <v>-24107</v>
      </c>
      <c r="G36" s="103">
        <f t="shared" si="15"/>
        <v>0.20921400000224821</v>
      </c>
      <c r="I36" s="103">
        <f t="shared" si="37"/>
        <v>0.20921400000224821</v>
      </c>
      <c r="P36" s="103">
        <f t="shared" si="16"/>
        <v>-4.9614175693921223E-2</v>
      </c>
      <c r="Q36" s="121">
        <f t="shared" si="17"/>
        <v>13707.823</v>
      </c>
      <c r="S36" s="103">
        <f t="shared" si="18"/>
        <v>6.6992024534207162E-2</v>
      </c>
      <c r="T36" s="103">
        <f t="shared" si="38"/>
        <v>0.1</v>
      </c>
      <c r="U36" s="103">
        <f t="shared" si="19"/>
        <v>6.6992024534207164E-3</v>
      </c>
      <c r="X36" s="103">
        <v>-7000</v>
      </c>
      <c r="Y36" s="103">
        <f t="shared" si="39"/>
        <v>-4.5912372734836435E-2</v>
      </c>
      <c r="Z36" s="103">
        <f t="shared" si="20"/>
        <v>-24107</v>
      </c>
      <c r="AA36" s="103">
        <f t="shared" si="21"/>
        <v>-3.1305889706512817E-3</v>
      </c>
      <c r="AB36" s="103">
        <f t="shared" si="22"/>
        <v>0.2260955426211389</v>
      </c>
      <c r="AC36" s="103">
        <f t="shared" si="23"/>
        <v>0.25882817569616945</v>
      </c>
      <c r="AD36" s="103">
        <f t="shared" si="32"/>
        <v>0.21234458897289948</v>
      </c>
      <c r="AE36" s="103">
        <f t="shared" si="33"/>
        <v>4.5090224466069629E-3</v>
      </c>
      <c r="AF36" s="103">
        <f t="shared" si="34"/>
        <v>0.25882817569616945</v>
      </c>
      <c r="AG36" s="118"/>
      <c r="AH36" s="103">
        <f t="shared" si="24"/>
        <v>-1.6881542618890695E-2</v>
      </c>
      <c r="AI36" s="103">
        <f t="shared" si="25"/>
        <v>1.0889116946032806</v>
      </c>
      <c r="AJ36" s="103">
        <f t="shared" si="26"/>
        <v>-0.96972841242661989</v>
      </c>
      <c r="AK36" s="103">
        <f t="shared" si="27"/>
        <v>-6.9307310544070549E-2</v>
      </c>
      <c r="AL36" s="103">
        <f t="shared" si="28"/>
        <v>-0.66211986019615021</v>
      </c>
      <c r="AM36" s="103">
        <f t="shared" si="29"/>
        <v>-0.34370958266630952</v>
      </c>
      <c r="AN36" s="103">
        <f t="shared" si="30"/>
        <v>18.253971964960527</v>
      </c>
      <c r="AO36" s="103">
        <f t="shared" si="30"/>
        <v>18.2539720037121</v>
      </c>
      <c r="AP36" s="103">
        <f t="shared" si="30"/>
        <v>18.253972418953492</v>
      </c>
      <c r="AQ36" s="103">
        <f t="shared" si="30"/>
        <v>18.253976868453758</v>
      </c>
      <c r="AR36" s="103">
        <f t="shared" si="30"/>
        <v>18.254024546029751</v>
      </c>
      <c r="AS36" s="103">
        <f t="shared" si="30"/>
        <v>18.254535327285463</v>
      </c>
      <c r="AT36" s="103">
        <f t="shared" si="30"/>
        <v>18.259996436736504</v>
      </c>
      <c r="AU36" s="103">
        <f t="shared" si="31"/>
        <v>18.317214459834016</v>
      </c>
      <c r="AW36" s="103">
        <v>-16500</v>
      </c>
      <c r="AX36" s="103">
        <f t="shared" si="2"/>
        <v>2.0307730921911918E-2</v>
      </c>
      <c r="AY36" s="103">
        <f t="shared" si="3"/>
        <v>1.1909670448670657E-2</v>
      </c>
      <c r="AZ36" s="103">
        <f t="shared" si="4"/>
        <v>8.3980604732412593E-3</v>
      </c>
      <c r="BA36" s="103">
        <f t="shared" si="5"/>
        <v>0.90578732038043053</v>
      </c>
      <c r="BB36" s="103">
        <f t="shared" si="6"/>
        <v>0.54298722526195198</v>
      </c>
      <c r="BC36" s="103">
        <f t="shared" si="7"/>
        <v>-2.5602263386410287</v>
      </c>
      <c r="BD36" s="103">
        <f t="shared" si="8"/>
        <v>-3.3427271636320626</v>
      </c>
      <c r="BE36" s="103">
        <f t="shared" si="40"/>
        <v>28.920864984498746</v>
      </c>
      <c r="BF36" s="103">
        <f t="shared" si="40"/>
        <v>28.9208650228307</v>
      </c>
      <c r="BG36" s="103">
        <f t="shared" si="40"/>
        <v>28.920864596831439</v>
      </c>
      <c r="BH36" s="103">
        <f t="shared" si="40"/>
        <v>28.920869331149284</v>
      </c>
      <c r="BI36" s="103">
        <f t="shared" si="40"/>
        <v>28.920816717535814</v>
      </c>
      <c r="BJ36" s="103">
        <f t="shared" si="40"/>
        <v>28.921401542764386</v>
      </c>
      <c r="BK36" s="103">
        <f t="shared" si="40"/>
        <v>28.914915346046719</v>
      </c>
      <c r="BL36" s="103">
        <f t="shared" si="10"/>
        <v>28.988777910743735</v>
      </c>
    </row>
    <row r="37" spans="1:64" ht="12.95" customHeight="1" x14ac:dyDescent="0.2">
      <c r="A37" s="20" t="s">
        <v>195</v>
      </c>
      <c r="B37" s="182" t="s">
        <v>78</v>
      </c>
      <c r="C37" s="20">
        <v>28727.291000000001</v>
      </c>
      <c r="D37" s="20" t="s">
        <v>142</v>
      </c>
      <c r="E37" s="103">
        <f t="shared" si="13"/>
        <v>-24105.806315541842</v>
      </c>
      <c r="F37" s="103">
        <f t="shared" si="14"/>
        <v>-24106</v>
      </c>
      <c r="G37" s="103">
        <f t="shared" si="15"/>
        <v>0.19101200000295648</v>
      </c>
      <c r="I37" s="103">
        <f t="shared" si="37"/>
        <v>0.19101200000295648</v>
      </c>
      <c r="P37" s="103">
        <f t="shared" si="16"/>
        <v>-4.9587617774179728E-2</v>
      </c>
      <c r="Q37" s="121">
        <f t="shared" si="17"/>
        <v>13708.791000000001</v>
      </c>
      <c r="S37" s="103">
        <f t="shared" si="18"/>
        <v>5.7888176074504034E-2</v>
      </c>
      <c r="T37" s="103">
        <f t="shared" si="38"/>
        <v>0.1</v>
      </c>
      <c r="U37" s="103">
        <f t="shared" si="19"/>
        <v>5.7888176074504041E-3</v>
      </c>
      <c r="X37" s="103">
        <v>-6500</v>
      </c>
      <c r="Y37" s="103">
        <f t="shared" si="39"/>
        <v>-4.8395577765849143E-2</v>
      </c>
      <c r="Z37" s="103">
        <f t="shared" si="20"/>
        <v>-24106</v>
      </c>
      <c r="AA37" s="103">
        <f t="shared" si="21"/>
        <v>-3.1353433403738459E-3</v>
      </c>
      <c r="AB37" s="103">
        <f t="shared" si="22"/>
        <v>0.20789834323710696</v>
      </c>
      <c r="AC37" s="103">
        <f t="shared" si="23"/>
        <v>0.2405996177771362</v>
      </c>
      <c r="AD37" s="103">
        <f t="shared" si="32"/>
        <v>0.19414734334333034</v>
      </c>
      <c r="AE37" s="103">
        <f t="shared" si="33"/>
        <v>3.7693190927272999E-3</v>
      </c>
      <c r="AF37" s="103">
        <f t="shared" si="34"/>
        <v>0.2405996177771362</v>
      </c>
      <c r="AG37" s="118"/>
      <c r="AH37" s="103">
        <f t="shared" si="24"/>
        <v>-1.6886343234150468E-2</v>
      </c>
      <c r="AI37" s="103">
        <f t="shared" si="25"/>
        <v>1.0890290991935667</v>
      </c>
      <c r="AJ37" s="103">
        <f t="shared" si="26"/>
        <v>-0.97014111256006441</v>
      </c>
      <c r="AK37" s="103">
        <f t="shared" si="27"/>
        <v>-6.9156433025867797E-2</v>
      </c>
      <c r="AL37" s="103">
        <f t="shared" si="28"/>
        <v>-0.66042404352785666</v>
      </c>
      <c r="AM37" s="103">
        <f t="shared" si="29"/>
        <v>-0.34276178159267184</v>
      </c>
      <c r="AN37" s="103">
        <f t="shared" ref="AN37:AT52" si="41">$AU37+$AB$7*SIN(AO37)</f>
        <v>18.255519303890967</v>
      </c>
      <c r="AO37" s="103">
        <f t="shared" si="41"/>
        <v>18.255519342788567</v>
      </c>
      <c r="AP37" s="103">
        <f t="shared" si="41"/>
        <v>18.255519759158624</v>
      </c>
      <c r="AQ37" s="103">
        <f t="shared" si="41"/>
        <v>18.25552421608489</v>
      </c>
      <c r="AR37" s="103">
        <f t="shared" si="41"/>
        <v>18.255571923266643</v>
      </c>
      <c r="AS37" s="103">
        <f t="shared" si="41"/>
        <v>18.256082487314039</v>
      </c>
      <c r="AT37" s="103">
        <f t="shared" si="41"/>
        <v>18.261535618578808</v>
      </c>
      <c r="AU37" s="103">
        <f t="shared" si="31"/>
        <v>18.318617320810866</v>
      </c>
      <c r="AW37" s="103">
        <v>-16250</v>
      </c>
      <c r="AX37" s="103">
        <f t="shared" si="2"/>
        <v>1.4943844734846591E-2</v>
      </c>
      <c r="AY37" s="103">
        <f t="shared" si="3"/>
        <v>1.1774705015963959E-2</v>
      </c>
      <c r="AZ37" s="103">
        <f t="shared" si="4"/>
        <v>3.1691397188826323E-3</v>
      </c>
      <c r="BA37" s="103">
        <f t="shared" si="5"/>
        <v>0.92830794661975724</v>
      </c>
      <c r="BB37" s="103">
        <f t="shared" si="6"/>
        <v>0.27038360640720915</v>
      </c>
      <c r="BC37" s="103">
        <f t="shared" si="7"/>
        <v>-2.2600274428005926</v>
      </c>
      <c r="BD37" s="103">
        <f t="shared" si="8"/>
        <v>-2.1198255227059901</v>
      </c>
      <c r="BE37" s="103">
        <f t="shared" si="40"/>
        <v>29.24637142574564</v>
      </c>
      <c r="BF37" s="103">
        <f t="shared" si="40"/>
        <v>29.246371431831456</v>
      </c>
      <c r="BG37" s="103">
        <f t="shared" si="40"/>
        <v>29.246371336049812</v>
      </c>
      <c r="BH37" s="103">
        <f t="shared" si="40"/>
        <v>29.246372843510553</v>
      </c>
      <c r="BI37" s="103">
        <f t="shared" si="40"/>
        <v>29.246349118705407</v>
      </c>
      <c r="BJ37" s="103">
        <f t="shared" si="40"/>
        <v>29.246722601525025</v>
      </c>
      <c r="BK37" s="103">
        <f t="shared" si="40"/>
        <v>29.240866630384897</v>
      </c>
      <c r="BL37" s="103">
        <f t="shared" si="10"/>
        <v>29.339493154956621</v>
      </c>
    </row>
    <row r="38" spans="1:64" ht="12.95" customHeight="1" x14ac:dyDescent="0.2">
      <c r="A38" s="20" t="s">
        <v>195</v>
      </c>
      <c r="B38" s="182" t="s">
        <v>78</v>
      </c>
      <c r="C38" s="20">
        <v>28728.257000000001</v>
      </c>
      <c r="D38" s="20" t="s">
        <v>142</v>
      </c>
      <c r="E38" s="103">
        <f t="shared" si="13"/>
        <v>-24104.826800189003</v>
      </c>
      <c r="F38" s="103">
        <f t="shared" si="14"/>
        <v>-24105</v>
      </c>
      <c r="G38" s="103">
        <f t="shared" si="15"/>
        <v>0.1708100000032573</v>
      </c>
      <c r="I38" s="103">
        <f t="shared" si="37"/>
        <v>0.1708100000032573</v>
      </c>
      <c r="P38" s="103">
        <f t="shared" si="16"/>
        <v>-4.9561054180377588E-2</v>
      </c>
      <c r="Q38" s="121">
        <f t="shared" si="17"/>
        <v>13709.757000000001</v>
      </c>
      <c r="S38" s="103">
        <f t="shared" si="18"/>
        <v>4.8563401522006548E-2</v>
      </c>
      <c r="T38" s="103">
        <f t="shared" si="38"/>
        <v>0.1</v>
      </c>
      <c r="U38" s="103">
        <f t="shared" si="19"/>
        <v>4.8563401522006555E-3</v>
      </c>
      <c r="X38" s="103">
        <v>-6000</v>
      </c>
      <c r="Y38" s="103">
        <f t="shared" si="39"/>
        <v>-4.2715534747015428E-2</v>
      </c>
      <c r="Z38" s="103">
        <f t="shared" si="20"/>
        <v>-24105</v>
      </c>
      <c r="AA38" s="103">
        <f t="shared" si="21"/>
        <v>-3.140057866178745E-3</v>
      </c>
      <c r="AB38" s="103">
        <f t="shared" si="22"/>
        <v>0.18770110393294218</v>
      </c>
      <c r="AC38" s="103">
        <f t="shared" si="23"/>
        <v>0.2203710541836349</v>
      </c>
      <c r="AD38" s="103">
        <f t="shared" si="32"/>
        <v>0.17395005786943604</v>
      </c>
      <c r="AE38" s="103">
        <f t="shared" si="33"/>
        <v>3.0258622632780147E-3</v>
      </c>
      <c r="AF38" s="103">
        <f t="shared" si="34"/>
        <v>0.2203710541836349</v>
      </c>
      <c r="AG38" s="118"/>
      <c r="AH38" s="103">
        <f t="shared" si="24"/>
        <v>-1.6891103929684872E-2</v>
      </c>
      <c r="AI38" s="103">
        <f t="shared" si="25"/>
        <v>1.0891462729636285</v>
      </c>
      <c r="AJ38" s="103">
        <f t="shared" si="26"/>
        <v>-0.9705511107721202</v>
      </c>
      <c r="AK38" s="103">
        <f t="shared" si="27"/>
        <v>-6.9005324061071641E-2</v>
      </c>
      <c r="AL38" s="103">
        <f t="shared" si="28"/>
        <v>-0.6587278615388662</v>
      </c>
      <c r="AM38" s="103">
        <f t="shared" si="29"/>
        <v>-0.34181432727717886</v>
      </c>
      <c r="AN38" s="103">
        <f t="shared" si="41"/>
        <v>18.257066809479888</v>
      </c>
      <c r="AO38" s="103">
        <f t="shared" si="41"/>
        <v>18.257066848522992</v>
      </c>
      <c r="AP38" s="103">
        <f t="shared" si="41"/>
        <v>18.257067266014698</v>
      </c>
      <c r="AQ38" s="103">
        <f t="shared" si="41"/>
        <v>18.257071730286654</v>
      </c>
      <c r="AR38" s="103">
        <f t="shared" si="41"/>
        <v>18.257119466262324</v>
      </c>
      <c r="AS38" s="103">
        <f t="shared" si="41"/>
        <v>18.257629806040601</v>
      </c>
      <c r="AT38" s="103">
        <f t="shared" si="41"/>
        <v>18.263074912758967</v>
      </c>
      <c r="AU38" s="103">
        <f t="shared" si="31"/>
        <v>18.320020181787719</v>
      </c>
      <c r="AW38" s="103">
        <v>-16000</v>
      </c>
      <c r="AX38" s="103">
        <f t="shared" si="2"/>
        <v>9.0810800157407369E-3</v>
      </c>
      <c r="AY38" s="103">
        <f t="shared" si="3"/>
        <v>1.1635001601720391E-2</v>
      </c>
      <c r="AZ38" s="103">
        <f t="shared" si="4"/>
        <v>-2.5539215859796535E-3</v>
      </c>
      <c r="BA38" s="103">
        <f t="shared" si="5"/>
        <v>0.95910262805594171</v>
      </c>
      <c r="BB38" s="103">
        <f t="shared" si="6"/>
        <v>-4.4175952467270928E-2</v>
      </c>
      <c r="BC38" s="103">
        <f t="shared" si="7"/>
        <v>-1.9420456526634371</v>
      </c>
      <c r="BD38" s="103">
        <f t="shared" si="8"/>
        <v>-1.462406610636257</v>
      </c>
      <c r="BE38" s="103">
        <f t="shared" si="40"/>
        <v>29.581373722975123</v>
      </c>
      <c r="BF38" s="103">
        <f t="shared" si="40"/>
        <v>29.581373723032918</v>
      </c>
      <c r="BG38" s="103">
        <f t="shared" si="40"/>
        <v>29.581373721066495</v>
      </c>
      <c r="BH38" s="103">
        <f t="shared" si="40"/>
        <v>29.581373787973039</v>
      </c>
      <c r="BI38" s="103">
        <f t="shared" si="40"/>
        <v>29.581371511519677</v>
      </c>
      <c r="BJ38" s="103">
        <f t="shared" si="40"/>
        <v>29.581448977209071</v>
      </c>
      <c r="BK38" s="103">
        <f t="shared" si="40"/>
        <v>29.578825256796154</v>
      </c>
      <c r="BL38" s="103">
        <f t="shared" si="10"/>
        <v>29.690208399169506</v>
      </c>
    </row>
    <row r="39" spans="1:64" ht="12.95" customHeight="1" x14ac:dyDescent="0.2">
      <c r="A39" s="20" t="s">
        <v>195</v>
      </c>
      <c r="B39" s="182" t="s">
        <v>78</v>
      </c>
      <c r="C39" s="20">
        <v>28729.275000000001</v>
      </c>
      <c r="D39" s="20" t="s">
        <v>142</v>
      </c>
      <c r="E39" s="103">
        <f t="shared" si="13"/>
        <v>-24103.794557301644</v>
      </c>
      <c r="F39" s="103">
        <f t="shared" si="14"/>
        <v>-24104</v>
      </c>
      <c r="G39" s="103">
        <f t="shared" si="15"/>
        <v>0.20260800000323798</v>
      </c>
      <c r="I39" s="103">
        <f t="shared" si="37"/>
        <v>0.20260800000323798</v>
      </c>
      <c r="P39" s="103">
        <f t="shared" si="16"/>
        <v>-4.9534484958312752E-2</v>
      </c>
      <c r="Q39" s="121">
        <f t="shared" si="17"/>
        <v>13710.775000000001</v>
      </c>
      <c r="S39" s="103">
        <f t="shared" si="18"/>
        <v>6.3575832722585837E-2</v>
      </c>
      <c r="T39" s="103">
        <f t="shared" si="38"/>
        <v>0.1</v>
      </c>
      <c r="U39" s="103">
        <f t="shared" si="19"/>
        <v>6.3575832722585837E-3</v>
      </c>
      <c r="X39" s="103">
        <v>-5500</v>
      </c>
      <c r="Y39" s="103">
        <f t="shared" si="39"/>
        <v>-3.1327053942808637E-2</v>
      </c>
      <c r="Z39" s="103">
        <f t="shared" si="20"/>
        <v>-24104</v>
      </c>
      <c r="AA39" s="103">
        <f t="shared" si="21"/>
        <v>-3.1447325226008176E-3</v>
      </c>
      <c r="AB39" s="103">
        <f t="shared" si="22"/>
        <v>0.21950382468326674</v>
      </c>
      <c r="AC39" s="103">
        <f t="shared" si="23"/>
        <v>0.25214248496155073</v>
      </c>
      <c r="AD39" s="103">
        <f t="shared" si="32"/>
        <v>0.20575273252583878</v>
      </c>
      <c r="AE39" s="103">
        <f t="shared" si="33"/>
        <v>4.2334186941849362E-3</v>
      </c>
      <c r="AF39" s="103">
        <f t="shared" si="34"/>
        <v>0.25214248496155073</v>
      </c>
      <c r="AG39" s="118"/>
      <c r="AH39" s="103">
        <f t="shared" si="24"/>
        <v>-1.6895824680028745E-2</v>
      </c>
      <c r="AI39" s="103">
        <f t="shared" si="25"/>
        <v>1.0892632153638837</v>
      </c>
      <c r="AJ39" s="103">
        <f t="shared" si="26"/>
        <v>-0.97095840391655852</v>
      </c>
      <c r="AK39" s="103">
        <f t="shared" si="27"/>
        <v>-6.8853984016759517E-2</v>
      </c>
      <c r="AL39" s="103">
        <f t="shared" si="28"/>
        <v>-0.65703131490974853</v>
      </c>
      <c r="AM39" s="103">
        <f t="shared" si="29"/>
        <v>-0.34086721861309965</v>
      </c>
      <c r="AN39" s="103">
        <f t="shared" si="41"/>
        <v>18.258614481398915</v>
      </c>
      <c r="AO39" s="103">
        <f t="shared" si="41"/>
        <v>18.258614520586992</v>
      </c>
      <c r="AP39" s="103">
        <f t="shared" si="41"/>
        <v>18.258614939193262</v>
      </c>
      <c r="AQ39" s="103">
        <f t="shared" si="41"/>
        <v>18.258619410730091</v>
      </c>
      <c r="AR39" s="103">
        <f t="shared" si="41"/>
        <v>18.258667174685392</v>
      </c>
      <c r="AS39" s="103">
        <f t="shared" si="41"/>
        <v>18.259177283130025</v>
      </c>
      <c r="AT39" s="103">
        <f t="shared" si="41"/>
        <v>18.264614319008473</v>
      </c>
      <c r="AU39" s="103">
        <f t="shared" si="31"/>
        <v>18.321423042764572</v>
      </c>
      <c r="AW39" s="103">
        <v>-15750</v>
      </c>
      <c r="AX39" s="103">
        <f t="shared" si="2"/>
        <v>3.312677868238488E-3</v>
      </c>
      <c r="AY39" s="103">
        <f t="shared" si="3"/>
        <v>1.149056020593996E-2</v>
      </c>
      <c r="AZ39" s="103">
        <f t="shared" si="4"/>
        <v>-8.1778823377014719E-3</v>
      </c>
      <c r="BA39" s="103">
        <f t="shared" si="5"/>
        <v>0.99665674670462534</v>
      </c>
      <c r="BB39" s="103">
        <f t="shared" si="6"/>
        <v>-0.37628099786914809</v>
      </c>
      <c r="BC39" s="103">
        <f t="shared" si="7"/>
        <v>-1.6004569869987797</v>
      </c>
      <c r="BD39" s="103">
        <f t="shared" si="8"/>
        <v>-1.0301093999845312</v>
      </c>
      <c r="BE39" s="103">
        <f t="shared" si="40"/>
        <v>29.928582689349533</v>
      </c>
      <c r="BF39" s="103">
        <f t="shared" si="40"/>
        <v>29.92858268934966</v>
      </c>
      <c r="BG39" s="103">
        <f t="shared" si="40"/>
        <v>29.928582689363413</v>
      </c>
      <c r="BH39" s="103">
        <f t="shared" si="40"/>
        <v>29.928582690826804</v>
      </c>
      <c r="BI39" s="103">
        <f t="shared" si="40"/>
        <v>29.928582846557109</v>
      </c>
      <c r="BJ39" s="103">
        <f t="shared" si="40"/>
        <v>29.928599417305353</v>
      </c>
      <c r="BK39" s="103">
        <f t="shared" si="40"/>
        <v>29.930344286937135</v>
      </c>
      <c r="BL39" s="103">
        <f t="shared" si="10"/>
        <v>30.040923643382399</v>
      </c>
    </row>
    <row r="40" spans="1:64" ht="12.95" customHeight="1" x14ac:dyDescent="0.2">
      <c r="A40" s="20" t="s">
        <v>195</v>
      </c>
      <c r="B40" s="182" t="s">
        <v>79</v>
      </c>
      <c r="C40" s="20">
        <v>28754.377</v>
      </c>
      <c r="D40" s="20" t="s">
        <v>142</v>
      </c>
      <c r="E40" s="103">
        <f t="shared" si="13"/>
        <v>-24078.341354002525</v>
      </c>
      <c r="F40" s="103">
        <f t="shared" si="14"/>
        <v>-24078.5</v>
      </c>
      <c r="G40" s="103">
        <f t="shared" si="15"/>
        <v>0.15645700000459328</v>
      </c>
      <c r="I40" s="103">
        <f t="shared" si="37"/>
        <v>0.15645700000459328</v>
      </c>
      <c r="P40" s="103">
        <f t="shared" si="16"/>
        <v>-4.8855210213276573E-2</v>
      </c>
      <c r="Q40" s="121">
        <f t="shared" si="17"/>
        <v>13735.877</v>
      </c>
      <c r="S40" s="103">
        <f t="shared" si="18"/>
        <v>4.2153103664546783E-2</v>
      </c>
      <c r="T40" s="103">
        <f t="shared" si="38"/>
        <v>0.1</v>
      </c>
      <c r="U40" s="103">
        <f t="shared" si="19"/>
        <v>4.2153103664546781E-3</v>
      </c>
      <c r="X40" s="103">
        <v>-5000</v>
      </c>
      <c r="Y40" s="103">
        <f t="shared" si="39"/>
        <v>-1.9214945227990068E-2</v>
      </c>
      <c r="Z40" s="103">
        <f t="shared" si="20"/>
        <v>-24078.5</v>
      </c>
      <c r="AA40" s="103">
        <f t="shared" si="21"/>
        <v>-3.2503892033849749E-3</v>
      </c>
      <c r="AB40" s="103">
        <f t="shared" si="22"/>
        <v>0.17345963114688392</v>
      </c>
      <c r="AC40" s="103">
        <f t="shared" si="23"/>
        <v>0.20531221021786986</v>
      </c>
      <c r="AD40" s="103">
        <f t="shared" si="32"/>
        <v>0.15970738920797825</v>
      </c>
      <c r="AE40" s="103">
        <f t="shared" si="33"/>
        <v>2.5506450167628648E-3</v>
      </c>
      <c r="AF40" s="103">
        <f t="shared" si="34"/>
        <v>0.20531221021786986</v>
      </c>
      <c r="AG40" s="118"/>
      <c r="AH40" s="103">
        <f t="shared" si="24"/>
        <v>-1.7002631142290642E-2</v>
      </c>
      <c r="AI40" s="103">
        <f t="shared" si="25"/>
        <v>1.0921653829886535</v>
      </c>
      <c r="AJ40" s="103">
        <f t="shared" si="26"/>
        <v>-0.98042088864911192</v>
      </c>
      <c r="AK40" s="103">
        <f t="shared" si="27"/>
        <v>-6.4917909013107261E-2</v>
      </c>
      <c r="AL40" s="103">
        <f t="shared" si="28"/>
        <v>-0.6136483236423339</v>
      </c>
      <c r="AM40" s="103">
        <f t="shared" si="29"/>
        <v>-0.31682934201255691</v>
      </c>
      <c r="AN40" s="103">
        <f t="shared" si="41"/>
        <v>18.298135279963216</v>
      </c>
      <c r="AO40" s="103">
        <f t="shared" si="41"/>
        <v>18.29813532263622</v>
      </c>
      <c r="AP40" s="103">
        <f t="shared" si="41"/>
        <v>18.298135767035149</v>
      </c>
      <c r="AQ40" s="103">
        <f t="shared" si="41"/>
        <v>18.298140395021843</v>
      </c>
      <c r="AR40" s="103">
        <f t="shared" si="41"/>
        <v>18.298188590261642</v>
      </c>
      <c r="AS40" s="103">
        <f t="shared" si="41"/>
        <v>18.298690404249076</v>
      </c>
      <c r="AT40" s="103">
        <f t="shared" si="41"/>
        <v>18.303906207387886</v>
      </c>
      <c r="AU40" s="103">
        <f t="shared" si="31"/>
        <v>18.357195997674282</v>
      </c>
      <c r="AW40" s="103">
        <v>-15500</v>
      </c>
      <c r="AX40" s="103">
        <f t="shared" si="2"/>
        <v>-1.6438330231443882E-3</v>
      </c>
      <c r="AY40" s="103">
        <f t="shared" si="3"/>
        <v>1.1341380828622658E-2</v>
      </c>
      <c r="AZ40" s="103">
        <f t="shared" si="4"/>
        <v>-1.2985213851767046E-2</v>
      </c>
      <c r="BA40" s="103">
        <f t="shared" si="5"/>
        <v>1.037616286581847</v>
      </c>
      <c r="BB40" s="103">
        <f t="shared" si="6"/>
        <v>-0.68575394380094312</v>
      </c>
      <c r="BC40" s="103">
        <f t="shared" si="7"/>
        <v>-1.2305969179973251</v>
      </c>
      <c r="BD40" s="103">
        <f t="shared" si="8"/>
        <v>-0.70683494151573645</v>
      </c>
      <c r="BE40" s="103">
        <f t="shared" si="40"/>
        <v>30.289872103874323</v>
      </c>
      <c r="BF40" s="103">
        <f t="shared" si="40"/>
        <v>30.289872105275347</v>
      </c>
      <c r="BG40" s="103">
        <f t="shared" si="40"/>
        <v>30.289872134162067</v>
      </c>
      <c r="BH40" s="103">
        <f t="shared" si="40"/>
        <v>30.289872729756006</v>
      </c>
      <c r="BI40" s="103">
        <f t="shared" si="40"/>
        <v>30.289885009700814</v>
      </c>
      <c r="BJ40" s="103">
        <f t="shared" si="40"/>
        <v>30.290138126903489</v>
      </c>
      <c r="BK40" s="103">
        <f t="shared" si="40"/>
        <v>30.295325863434933</v>
      </c>
      <c r="BL40" s="103">
        <f t="shared" si="10"/>
        <v>30.391638887595285</v>
      </c>
    </row>
    <row r="41" spans="1:64" ht="12.95" customHeight="1" x14ac:dyDescent="0.2">
      <c r="A41" s="20" t="s">
        <v>195</v>
      </c>
      <c r="B41" s="182" t="s">
        <v>79</v>
      </c>
      <c r="C41" s="20">
        <v>28755.381000000001</v>
      </c>
      <c r="D41" s="20" t="s">
        <v>142</v>
      </c>
      <c r="E41" s="103">
        <f t="shared" si="13"/>
        <v>-24077.323306989842</v>
      </c>
      <c r="F41" s="103">
        <f t="shared" si="14"/>
        <v>-24077.5</v>
      </c>
      <c r="G41" s="103">
        <f t="shared" si="15"/>
        <v>0.17425500000535976</v>
      </c>
      <c r="I41" s="103">
        <f t="shared" si="37"/>
        <v>0.17425500000535976</v>
      </c>
      <c r="P41" s="103">
        <f t="shared" si="16"/>
        <v>-4.8828508564278152E-2</v>
      </c>
      <c r="Q41" s="121">
        <f t="shared" si="17"/>
        <v>13736.881000000001</v>
      </c>
      <c r="S41" s="103">
        <f t="shared" si="18"/>
        <v>4.9766251795739708E-2</v>
      </c>
      <c r="T41" s="103">
        <f t="shared" si="38"/>
        <v>0.1</v>
      </c>
      <c r="U41" s="103">
        <f t="shared" si="19"/>
        <v>4.9766251795739713E-3</v>
      </c>
      <c r="X41" s="103">
        <v>-4500</v>
      </c>
      <c r="Y41" s="103">
        <f t="shared" si="39"/>
        <v>-1.1692154893206734E-2</v>
      </c>
      <c r="Z41" s="103">
        <f t="shared" si="20"/>
        <v>-24077.5</v>
      </c>
      <c r="AA41" s="103">
        <f t="shared" si="21"/>
        <v>-3.2539984640416707E-3</v>
      </c>
      <c r="AB41" s="103">
        <f t="shared" si="22"/>
        <v>0.19126128449332472</v>
      </c>
      <c r="AC41" s="103">
        <f t="shared" si="23"/>
        <v>0.22308350856963791</v>
      </c>
      <c r="AD41" s="103">
        <f t="shared" si="32"/>
        <v>0.17750899846940144</v>
      </c>
      <c r="AE41" s="103">
        <f t="shared" si="33"/>
        <v>3.1509444537609964E-3</v>
      </c>
      <c r="AF41" s="103">
        <f t="shared" si="34"/>
        <v>0.22308350856963791</v>
      </c>
      <c r="AG41" s="118"/>
      <c r="AH41" s="103">
        <f t="shared" si="24"/>
        <v>-1.7006284487964964E-2</v>
      </c>
      <c r="AI41" s="103">
        <f t="shared" si="25"/>
        <v>1.0922759958475088</v>
      </c>
      <c r="AJ41" s="103">
        <f t="shared" si="26"/>
        <v>-0.98075538719304778</v>
      </c>
      <c r="AK41" s="103">
        <f t="shared" si="27"/>
        <v>-6.4760584636257015E-2</v>
      </c>
      <c r="AL41" s="103">
        <f t="shared" si="28"/>
        <v>-0.61194236872388652</v>
      </c>
      <c r="AM41" s="103">
        <f t="shared" si="29"/>
        <v>-0.31589099532534698</v>
      </c>
      <c r="AN41" s="103">
        <f t="shared" si="41"/>
        <v>18.299687237296965</v>
      </c>
      <c r="AO41" s="103">
        <f t="shared" si="41"/>
        <v>18.299687280097093</v>
      </c>
      <c r="AP41" s="103">
        <f t="shared" si="41"/>
        <v>18.299687725395355</v>
      </c>
      <c r="AQ41" s="103">
        <f t="shared" si="41"/>
        <v>18.299692358330997</v>
      </c>
      <c r="AR41" s="103">
        <f t="shared" si="41"/>
        <v>18.299740559159211</v>
      </c>
      <c r="AS41" s="103">
        <f t="shared" si="41"/>
        <v>18.300241953719137</v>
      </c>
      <c r="AT41" s="103">
        <f t="shared" si="41"/>
        <v>18.305448484887574</v>
      </c>
      <c r="AU41" s="103">
        <f t="shared" si="31"/>
        <v>18.358598858651135</v>
      </c>
      <c r="AW41" s="103">
        <v>-15250</v>
      </c>
      <c r="AX41" s="103">
        <f t="shared" si="2"/>
        <v>-5.0114583400309529E-3</v>
      </c>
      <c r="AY41" s="103">
        <f t="shared" si="3"/>
        <v>1.1187463469768488E-2</v>
      </c>
      <c r="AZ41" s="103">
        <f t="shared" si="4"/>
        <v>-1.6198921809799441E-2</v>
      </c>
      <c r="BA41" s="103">
        <f t="shared" si="5"/>
        <v>1.076009078306615</v>
      </c>
      <c r="BB41" s="103">
        <f t="shared" si="6"/>
        <v>-0.91494526163162004</v>
      </c>
      <c r="BC41" s="103">
        <f t="shared" si="7"/>
        <v>-0.83086371897132438</v>
      </c>
      <c r="BD41" s="103">
        <f t="shared" si="8"/>
        <v>-0.44110451182166505</v>
      </c>
      <c r="BE41" s="103">
        <f t="shared" si="40"/>
        <v>30.665473389354936</v>
      </c>
      <c r="BF41" s="103">
        <f t="shared" si="40"/>
        <v>30.665473412365873</v>
      </c>
      <c r="BG41" s="103">
        <f t="shared" si="40"/>
        <v>30.66547369145254</v>
      </c>
      <c r="BH41" s="103">
        <f t="shared" si="40"/>
        <v>30.6654770763312</v>
      </c>
      <c r="BI41" s="103">
        <f t="shared" si="40"/>
        <v>30.665518128690714</v>
      </c>
      <c r="BJ41" s="103">
        <f t="shared" si="40"/>
        <v>30.666015893378095</v>
      </c>
      <c r="BK41" s="103">
        <f t="shared" si="40"/>
        <v>30.672033123588399</v>
      </c>
      <c r="BL41" s="103">
        <f t="shared" si="10"/>
        <v>30.74235413180817</v>
      </c>
    </row>
    <row r="42" spans="1:64" ht="12.95" customHeight="1" x14ac:dyDescent="0.2">
      <c r="A42" s="20" t="s">
        <v>195</v>
      </c>
      <c r="B42" s="182" t="s">
        <v>79</v>
      </c>
      <c r="C42" s="20">
        <v>28756.365000000002</v>
      </c>
      <c r="D42" s="20" t="s">
        <v>142</v>
      </c>
      <c r="E42" s="103">
        <f t="shared" si="13"/>
        <v>-24076.32553979813</v>
      </c>
      <c r="F42" s="103">
        <f t="shared" si="14"/>
        <v>-24076.5</v>
      </c>
      <c r="G42" s="103">
        <f t="shared" si="15"/>
        <v>0.17205300000568968</v>
      </c>
      <c r="I42" s="103">
        <f t="shared" si="37"/>
        <v>0.17205300000568968</v>
      </c>
      <c r="P42" s="103">
        <f t="shared" si="16"/>
        <v>-4.8801802550273797E-2</v>
      </c>
      <c r="Q42" s="121">
        <f t="shared" si="17"/>
        <v>13737.865000000002</v>
      </c>
      <c r="S42" s="103">
        <f t="shared" si="18"/>
        <v>4.8776843812033614E-2</v>
      </c>
      <c r="T42" s="103">
        <f t="shared" si="38"/>
        <v>0.1</v>
      </c>
      <c r="U42" s="103">
        <f t="shared" si="19"/>
        <v>4.8776843812033616E-3</v>
      </c>
      <c r="X42" s="103">
        <v>-4000</v>
      </c>
      <c r="Y42" s="103">
        <f t="shared" si="39"/>
        <v>-1.2052959811845829E-2</v>
      </c>
      <c r="Z42" s="103">
        <f t="shared" si="20"/>
        <v>-24076.5</v>
      </c>
      <c r="AA42" s="103">
        <f t="shared" si="21"/>
        <v>-3.2575672030198052E-3</v>
      </c>
      <c r="AB42" s="103">
        <f t="shared" si="22"/>
        <v>0.18906289724184272</v>
      </c>
      <c r="AC42" s="103">
        <f t="shared" si="23"/>
        <v>0.22085480255596349</v>
      </c>
      <c r="AD42" s="103">
        <f t="shared" si="32"/>
        <v>0.17531056720870949</v>
      </c>
      <c r="AE42" s="103">
        <f t="shared" si="33"/>
        <v>3.0733794975039454E-3</v>
      </c>
      <c r="AF42" s="103">
        <f t="shared" si="34"/>
        <v>0.22085480255596349</v>
      </c>
      <c r="AG42" s="118"/>
      <c r="AH42" s="103">
        <f t="shared" si="24"/>
        <v>-1.7009897236153024E-2</v>
      </c>
      <c r="AI42" s="103">
        <f t="shared" si="25"/>
        <v>1.0923863624561791</v>
      </c>
      <c r="AJ42" s="103">
        <f t="shared" si="26"/>
        <v>-0.98108709827595642</v>
      </c>
      <c r="AK42" s="103">
        <f t="shared" si="27"/>
        <v>-6.4603039899022927E-2</v>
      </c>
      <c r="AL42" s="103">
        <f t="shared" si="28"/>
        <v>-0.61023606863698698</v>
      </c>
      <c r="AM42" s="103">
        <f t="shared" si="29"/>
        <v>-0.31495296446933774</v>
      </c>
      <c r="AN42" s="103">
        <f t="shared" si="41"/>
        <v>18.301239351627682</v>
      </c>
      <c r="AO42" s="103">
        <f t="shared" si="41"/>
        <v>18.30123939455412</v>
      </c>
      <c r="AP42" s="103">
        <f t="shared" si="41"/>
        <v>18.301239840742586</v>
      </c>
      <c r="AQ42" s="103">
        <f t="shared" si="41"/>
        <v>18.301244478533516</v>
      </c>
      <c r="AR42" s="103">
        <f t="shared" si="41"/>
        <v>18.301292684077449</v>
      </c>
      <c r="AS42" s="103">
        <f t="shared" si="41"/>
        <v>18.301793652096588</v>
      </c>
      <c r="AT42" s="103">
        <f t="shared" si="41"/>
        <v>18.306990866988183</v>
      </c>
      <c r="AU42" s="103">
        <f t="shared" si="31"/>
        <v>18.360001719627988</v>
      </c>
      <c r="AW42" s="103">
        <v>-15000</v>
      </c>
      <c r="AX42" s="103">
        <f t="shared" si="2"/>
        <v>-6.1161875993749719E-3</v>
      </c>
      <c r="AY42" s="103">
        <f t="shared" si="3"/>
        <v>1.1028808129377451E-2</v>
      </c>
      <c r="AZ42" s="103">
        <f t="shared" si="4"/>
        <v>-1.7144995728752423E-2</v>
      </c>
      <c r="BA42" s="103">
        <f t="shared" si="5"/>
        <v>1.1036022582455798</v>
      </c>
      <c r="BB42" s="103">
        <f t="shared" si="6"/>
        <v>-0.99994810029532866</v>
      </c>
      <c r="BC42" s="103">
        <f t="shared" si="7"/>
        <v>-0.40525141572732393</v>
      </c>
      <c r="BD42" s="103">
        <f t="shared" si="8"/>
        <v>-0.20544509931872951</v>
      </c>
      <c r="BE42" s="103">
        <f t="shared" si="40"/>
        <v>31.053053377817353</v>
      </c>
      <c r="BF42" s="103">
        <f t="shared" si="40"/>
        <v>31.053053427280094</v>
      </c>
      <c r="BG42" s="103">
        <f t="shared" si="40"/>
        <v>31.053053896600822</v>
      </c>
      <c r="BH42" s="103">
        <f t="shared" si="40"/>
        <v>31.053058349684783</v>
      </c>
      <c r="BI42" s="103">
        <f t="shared" si="40"/>
        <v>31.053100601773281</v>
      </c>
      <c r="BJ42" s="103">
        <f t="shared" si="40"/>
        <v>31.053501467532648</v>
      </c>
      <c r="BK42" s="103">
        <f t="shared" si="40"/>
        <v>31.057301654701021</v>
      </c>
      <c r="BL42" s="103">
        <f t="shared" si="10"/>
        <v>31.093069376021056</v>
      </c>
    </row>
    <row r="43" spans="1:64" ht="12.95" customHeight="1" x14ac:dyDescent="0.2">
      <c r="A43" s="20" t="s">
        <v>195</v>
      </c>
      <c r="B43" s="182" t="s">
        <v>79</v>
      </c>
      <c r="C43" s="20">
        <v>28757.351999999999</v>
      </c>
      <c r="D43" s="20" t="s">
        <v>142</v>
      </c>
      <c r="E43" s="103">
        <f t="shared" si="13"/>
        <v>-24075.324730633278</v>
      </c>
      <c r="F43" s="103">
        <f t="shared" si="14"/>
        <v>-24075.5</v>
      </c>
      <c r="G43" s="103">
        <f t="shared" si="15"/>
        <v>0.17285100000299281</v>
      </c>
      <c r="I43" s="103">
        <f t="shared" si="37"/>
        <v>0.17285100000299281</v>
      </c>
      <c r="P43" s="103">
        <f t="shared" si="16"/>
        <v>-4.8775092217327135E-2</v>
      </c>
      <c r="Q43" s="121">
        <f t="shared" si="17"/>
        <v>13738.851999999999</v>
      </c>
      <c r="S43" s="103">
        <f t="shared" si="18"/>
        <v>4.9118124752849754E-2</v>
      </c>
      <c r="T43" s="103">
        <f t="shared" si="38"/>
        <v>0.1</v>
      </c>
      <c r="U43" s="103">
        <f t="shared" si="19"/>
        <v>4.9118124752849761E-3</v>
      </c>
      <c r="X43" s="103">
        <v>-3500</v>
      </c>
      <c r="Y43" s="103">
        <f t="shared" si="39"/>
        <v>-2.0117837318340947E-2</v>
      </c>
      <c r="Z43" s="103">
        <f t="shared" si="20"/>
        <v>-24075.5</v>
      </c>
      <c r="AA43" s="103">
        <f t="shared" si="21"/>
        <v>-3.2610953983811808E-3</v>
      </c>
      <c r="AB43" s="103">
        <f t="shared" si="22"/>
        <v>0.18986446936790943</v>
      </c>
      <c r="AC43" s="103">
        <f t="shared" si="23"/>
        <v>0.22162609222031993</v>
      </c>
      <c r="AD43" s="103">
        <f t="shared" si="32"/>
        <v>0.17611209540137399</v>
      </c>
      <c r="AE43" s="103">
        <f t="shared" si="33"/>
        <v>3.1015470146662652E-3</v>
      </c>
      <c r="AF43" s="103">
        <f t="shared" si="34"/>
        <v>0.22162609222031993</v>
      </c>
      <c r="AG43" s="118"/>
      <c r="AH43" s="103">
        <f t="shared" si="24"/>
        <v>-1.7013469364916618E-2</v>
      </c>
      <c r="AI43" s="103">
        <f t="shared" si="25"/>
        <v>1.0924964822828114</v>
      </c>
      <c r="AJ43" s="103">
        <f t="shared" si="26"/>
        <v>-0.98141601905780285</v>
      </c>
      <c r="AK43" s="103">
        <f t="shared" si="27"/>
        <v>-6.4445275213818612E-2</v>
      </c>
      <c r="AL43" s="103">
        <f t="shared" si="28"/>
        <v>-0.60852942411694566</v>
      </c>
      <c r="AM43" s="103">
        <f t="shared" si="29"/>
        <v>-0.31401524838172667</v>
      </c>
      <c r="AN43" s="103">
        <f t="shared" si="41"/>
        <v>18.302791622605092</v>
      </c>
      <c r="AO43" s="103">
        <f t="shared" si="41"/>
        <v>18.302791665657015</v>
      </c>
      <c r="AP43" s="103">
        <f t="shared" si="41"/>
        <v>18.302792112726472</v>
      </c>
      <c r="AQ43" s="103">
        <f t="shared" si="41"/>
        <v>18.30279675527861</v>
      </c>
      <c r="AR43" s="103">
        <f t="shared" si="41"/>
        <v>18.302844964663759</v>
      </c>
      <c r="AS43" s="103">
        <f t="shared" si="41"/>
        <v>18.303345499029025</v>
      </c>
      <c r="AT43" s="103">
        <f t="shared" si="41"/>
        <v>18.308533353415136</v>
      </c>
      <c r="AU43" s="103">
        <f t="shared" si="31"/>
        <v>18.361404580604841</v>
      </c>
      <c r="AW43" s="103">
        <v>-14750</v>
      </c>
      <c r="AX43" s="103">
        <f t="shared" si="2"/>
        <v>-4.6332072105524629E-3</v>
      </c>
      <c r="AY43" s="103">
        <f t="shared" si="3"/>
        <v>1.086541480744955E-2</v>
      </c>
      <c r="AZ43" s="103">
        <f t="shared" si="4"/>
        <v>-1.5498622018002013E-2</v>
      </c>
      <c r="BA43" s="103">
        <f t="shared" si="5"/>
        <v>1.1126636071638043</v>
      </c>
      <c r="BB43" s="103">
        <f t="shared" si="6"/>
        <v>-0.90018616249393202</v>
      </c>
      <c r="BC43" s="103">
        <f t="shared" si="7"/>
        <v>3.5159877952527542E-2</v>
      </c>
      <c r="BD43" s="103">
        <f t="shared" si="8"/>
        <v>1.7581750251821356E-2</v>
      </c>
      <c r="BE43" s="103">
        <f t="shared" si="40"/>
        <v>31.447323523450638</v>
      </c>
      <c r="BF43" s="103">
        <f t="shared" si="40"/>
        <v>31.44732351702369</v>
      </c>
      <c r="BG43" s="103">
        <f t="shared" si="40"/>
        <v>31.44732345998537</v>
      </c>
      <c r="BH43" s="103">
        <f t="shared" si="40"/>
        <v>31.447322953777757</v>
      </c>
      <c r="BI43" s="103">
        <f t="shared" si="40"/>
        <v>31.447318461251985</v>
      </c>
      <c r="BJ43" s="103">
        <f t="shared" si="40"/>
        <v>31.447278590706212</v>
      </c>
      <c r="BK43" s="103">
        <f t="shared" si="40"/>
        <v>31.446924747296261</v>
      </c>
      <c r="BL43" s="103">
        <f t="shared" si="10"/>
        <v>31.443784620233941</v>
      </c>
    </row>
    <row r="44" spans="1:64" ht="12.95" customHeight="1" x14ac:dyDescent="0.2">
      <c r="A44" s="20" t="s">
        <v>195</v>
      </c>
      <c r="B44" s="182" t="s">
        <v>79</v>
      </c>
      <c r="C44" s="20">
        <v>28762.275000000001</v>
      </c>
      <c r="D44" s="20" t="s">
        <v>142</v>
      </c>
      <c r="E44" s="103">
        <f t="shared" si="13"/>
        <v>-24070.332852701573</v>
      </c>
      <c r="F44" s="103">
        <f t="shared" si="14"/>
        <v>-24070.5</v>
      </c>
      <c r="G44" s="103">
        <f t="shared" si="15"/>
        <v>0.16484100000525359</v>
      </c>
      <c r="I44" s="103">
        <f t="shared" si="37"/>
        <v>0.16484100000525359</v>
      </c>
      <c r="P44" s="103">
        <f t="shared" si="16"/>
        <v>-4.864147738123839E-2</v>
      </c>
      <c r="Q44" s="121">
        <f t="shared" si="17"/>
        <v>13743.775000000001</v>
      </c>
      <c r="S44" s="103">
        <f t="shared" si="18"/>
        <v>4.5574768151074058E-2</v>
      </c>
      <c r="T44" s="103">
        <f t="shared" si="38"/>
        <v>0.1</v>
      </c>
      <c r="U44" s="103">
        <f t="shared" si="19"/>
        <v>4.5574768151074056E-3</v>
      </c>
      <c r="X44" s="103">
        <v>-3000</v>
      </c>
      <c r="Y44" s="103">
        <f t="shared" si="39"/>
        <v>-3.2312762986784038E-2</v>
      </c>
      <c r="Z44" s="103">
        <f t="shared" si="20"/>
        <v>-24070.5</v>
      </c>
      <c r="AA44" s="103">
        <f t="shared" si="21"/>
        <v>-3.2781274620399571E-3</v>
      </c>
      <c r="AB44" s="103">
        <f t="shared" si="22"/>
        <v>0.1818717199637245</v>
      </c>
      <c r="AC44" s="103">
        <f t="shared" si="23"/>
        <v>0.21348247738649198</v>
      </c>
      <c r="AD44" s="103">
        <f t="shared" si="32"/>
        <v>0.16811912746729354</v>
      </c>
      <c r="AE44" s="103">
        <f t="shared" si="33"/>
        <v>2.8264041020364099E-3</v>
      </c>
      <c r="AF44" s="103">
        <f t="shared" si="34"/>
        <v>0.21348247738649198</v>
      </c>
      <c r="AG44" s="118"/>
      <c r="AH44" s="103">
        <f t="shared" si="24"/>
        <v>-1.703071995847092E-2</v>
      </c>
      <c r="AI44" s="103">
        <f t="shared" si="25"/>
        <v>1.0930433611200856</v>
      </c>
      <c r="AJ44" s="103">
        <f t="shared" si="26"/>
        <v>-0.98301866984803044</v>
      </c>
      <c r="AK44" s="103">
        <f t="shared" si="27"/>
        <v>-6.3653167113322862E-2</v>
      </c>
      <c r="AL44" s="103">
        <f t="shared" si="28"/>
        <v>-0.59999106088816523</v>
      </c>
      <c r="AM44" s="103">
        <f t="shared" si="29"/>
        <v>-0.309331352373519</v>
      </c>
      <c r="AN44" s="103">
        <f t="shared" si="41"/>
        <v>18.310555314879846</v>
      </c>
      <c r="AO44" s="103">
        <f t="shared" si="41"/>
        <v>18.310555358546488</v>
      </c>
      <c r="AP44" s="103">
        <f t="shared" si="41"/>
        <v>18.310555809880313</v>
      </c>
      <c r="AQ44" s="103">
        <f t="shared" si="41"/>
        <v>18.310560474812327</v>
      </c>
      <c r="AR44" s="103">
        <f t="shared" si="41"/>
        <v>18.310608690224782</v>
      </c>
      <c r="AS44" s="103">
        <f t="shared" si="41"/>
        <v>18.311106949640795</v>
      </c>
      <c r="AT44" s="103">
        <f t="shared" si="41"/>
        <v>18.316247340820404</v>
      </c>
      <c r="AU44" s="103">
        <f t="shared" si="31"/>
        <v>18.368418885489099</v>
      </c>
      <c r="AW44" s="103">
        <v>-14500</v>
      </c>
      <c r="AX44" s="103">
        <f t="shared" si="2"/>
        <v>-7.8449373514881057E-4</v>
      </c>
      <c r="AY44" s="103">
        <f t="shared" si="3"/>
        <v>1.0697283503984778E-2</v>
      </c>
      <c r="AZ44" s="103">
        <f t="shared" si="4"/>
        <v>-1.1481777239133588E-2</v>
      </c>
      <c r="BA44" s="103">
        <f t="shared" si="5"/>
        <v>1.100292949706404</v>
      </c>
      <c r="BB44" s="103">
        <f t="shared" si="6"/>
        <v>-0.62967463207165641</v>
      </c>
      <c r="BC44" s="103">
        <f t="shared" si="7"/>
        <v>0.47422235201466517</v>
      </c>
      <c r="BD44" s="103">
        <f t="shared" si="8"/>
        <v>0.24165703234655253</v>
      </c>
      <c r="BE44" s="103">
        <f t="shared" si="40"/>
        <v>31.840988497735289</v>
      </c>
      <c r="BF44" s="103">
        <f t="shared" si="40"/>
        <v>31.84098844822892</v>
      </c>
      <c r="BG44" s="103">
        <f t="shared" si="40"/>
        <v>31.840987966187676</v>
      </c>
      <c r="BH44" s="103">
        <f t="shared" si="40"/>
        <v>31.84098327257961</v>
      </c>
      <c r="BI44" s="103">
        <f t="shared" si="40"/>
        <v>31.840937571706988</v>
      </c>
      <c r="BJ44" s="103">
        <f t="shared" si="40"/>
        <v>31.840492639380514</v>
      </c>
      <c r="BK44" s="103">
        <f t="shared" si="40"/>
        <v>31.83616554334446</v>
      </c>
      <c r="BL44" s="103">
        <f t="shared" si="10"/>
        <v>31.794499864446827</v>
      </c>
    </row>
    <row r="45" spans="1:64" ht="12.95" customHeight="1" x14ac:dyDescent="0.2">
      <c r="A45" s="20" t="s">
        <v>195</v>
      </c>
      <c r="B45" s="182" t="s">
        <v>79</v>
      </c>
      <c r="C45" s="20">
        <v>28771.169000000002</v>
      </c>
      <c r="D45" s="20" t="s">
        <v>142</v>
      </c>
      <c r="E45" s="103">
        <f t="shared" si="13"/>
        <v>-24061.314416316327</v>
      </c>
      <c r="F45" s="103">
        <f t="shared" si="14"/>
        <v>-24061.5</v>
      </c>
      <c r="G45" s="103">
        <f t="shared" si="15"/>
        <v>0.18302300000505056</v>
      </c>
      <c r="I45" s="103">
        <f t="shared" si="37"/>
        <v>0.18302300000505056</v>
      </c>
      <c r="P45" s="103">
        <f t="shared" si="16"/>
        <v>-4.8400719881340738E-2</v>
      </c>
      <c r="Q45" s="121">
        <f t="shared" si="17"/>
        <v>13752.669000000002</v>
      </c>
      <c r="S45" s="103">
        <f t="shared" si="18"/>
        <v>5.3556938126054901E-2</v>
      </c>
      <c r="T45" s="103">
        <f t="shared" si="38"/>
        <v>0.1</v>
      </c>
      <c r="U45" s="103">
        <f t="shared" si="19"/>
        <v>5.3556938126054906E-3</v>
      </c>
      <c r="X45" s="103">
        <v>-2500</v>
      </c>
      <c r="Y45" s="103">
        <f t="shared" si="39"/>
        <v>-4.3247909324961045E-2</v>
      </c>
      <c r="Z45" s="103">
        <f t="shared" si="20"/>
        <v>-24061.5</v>
      </c>
      <c r="AA45" s="103">
        <f t="shared" si="21"/>
        <v>-3.3062210733358181E-3</v>
      </c>
      <c r="AB45" s="103">
        <f t="shared" si="22"/>
        <v>0.20008220215274392</v>
      </c>
      <c r="AC45" s="103">
        <f t="shared" si="23"/>
        <v>0.23142371988639129</v>
      </c>
      <c r="AD45" s="103">
        <f t="shared" si="32"/>
        <v>0.18632922107838637</v>
      </c>
      <c r="AE45" s="103">
        <f t="shared" si="33"/>
        <v>3.4718578627678182E-3</v>
      </c>
      <c r="AF45" s="103">
        <f t="shared" si="34"/>
        <v>0.23142371988639129</v>
      </c>
      <c r="AG45" s="118"/>
      <c r="AH45" s="103">
        <f t="shared" si="24"/>
        <v>-1.7059202147693357E-2</v>
      </c>
      <c r="AI45" s="103">
        <f t="shared" si="25"/>
        <v>1.0940119516128191</v>
      </c>
      <c r="AJ45" s="103">
        <f t="shared" si="26"/>
        <v>-0.98572636528945046</v>
      </c>
      <c r="AK45" s="103">
        <f t="shared" si="27"/>
        <v>-6.2213709791558276E-2</v>
      </c>
      <c r="AL45" s="103">
        <f t="shared" si="28"/>
        <v>-0.58460065162824881</v>
      </c>
      <c r="AM45" s="103">
        <f t="shared" si="29"/>
        <v>-0.30091968210885572</v>
      </c>
      <c r="AN45" s="103">
        <f t="shared" si="41"/>
        <v>18.324539666242813</v>
      </c>
      <c r="AO45" s="103">
        <f t="shared" si="41"/>
        <v>18.324539710959399</v>
      </c>
      <c r="AP45" s="103">
        <f t="shared" si="41"/>
        <v>18.324540169356439</v>
      </c>
      <c r="AQ45" s="103">
        <f t="shared" si="41"/>
        <v>18.3245448684523</v>
      </c>
      <c r="AR45" s="103">
        <f t="shared" si="41"/>
        <v>18.324593038841822</v>
      </c>
      <c r="AS45" s="103">
        <f t="shared" si="41"/>
        <v>18.325086755616315</v>
      </c>
      <c r="AT45" s="103">
        <f t="shared" si="41"/>
        <v>18.330138963408373</v>
      </c>
      <c r="AU45" s="103">
        <f t="shared" si="31"/>
        <v>18.381044634280762</v>
      </c>
      <c r="AW45" s="103">
        <v>-14250</v>
      </c>
      <c r="AX45" s="103">
        <f t="shared" si="2"/>
        <v>4.691357797516167E-3</v>
      </c>
      <c r="AY45" s="103">
        <f t="shared" si="3"/>
        <v>1.0524414218983136E-2</v>
      </c>
      <c r="AZ45" s="103">
        <f t="shared" si="4"/>
        <v>-5.8330564214669695E-3</v>
      </c>
      <c r="BA45" s="103">
        <f t="shared" si="5"/>
        <v>1.0704039849955325</v>
      </c>
      <c r="BB45" s="103">
        <f t="shared" si="6"/>
        <v>-0.2561863543887633</v>
      </c>
      <c r="BC45" s="103">
        <f t="shared" si="7"/>
        <v>0.89628185051597797</v>
      </c>
      <c r="BD45" s="103">
        <f t="shared" si="8"/>
        <v>0.4807642448900854</v>
      </c>
      <c r="BE45" s="103">
        <f t="shared" si="40"/>
        <v>32.226945541456935</v>
      </c>
      <c r="BF45" s="103">
        <f t="shared" si="40"/>
        <v>32.226945524180593</v>
      </c>
      <c r="BG45" s="103">
        <f t="shared" si="40"/>
        <v>32.22694530167977</v>
      </c>
      <c r="BH45" s="103">
        <f t="shared" si="40"/>
        <v>32.226942436111415</v>
      </c>
      <c r="BI45" s="103">
        <f t="shared" si="40"/>
        <v>32.226905531482871</v>
      </c>
      <c r="BJ45" s="103">
        <f t="shared" si="40"/>
        <v>32.226430378016211</v>
      </c>
      <c r="BK45" s="103">
        <f t="shared" si="40"/>
        <v>32.220333727725539</v>
      </c>
      <c r="BL45" s="103">
        <f t="shared" si="10"/>
        <v>32.14521510865972</v>
      </c>
    </row>
    <row r="46" spans="1:64" ht="12.95" customHeight="1" x14ac:dyDescent="0.2">
      <c r="A46" s="20" t="s">
        <v>231</v>
      </c>
      <c r="B46" s="182" t="s">
        <v>79</v>
      </c>
      <c r="C46" s="20">
        <v>28800.743999999999</v>
      </c>
      <c r="D46" s="20" t="s">
        <v>142</v>
      </c>
      <c r="E46" s="103">
        <f t="shared" si="13"/>
        <v>-24031.325631057327</v>
      </c>
      <c r="F46" s="103">
        <f t="shared" si="14"/>
        <v>-24031.5</v>
      </c>
      <c r="G46" s="103">
        <f t="shared" si="15"/>
        <v>0.17196300000068732</v>
      </c>
      <c r="I46" s="103">
        <f t="shared" si="37"/>
        <v>0.17196300000068732</v>
      </c>
      <c r="P46" s="103">
        <f t="shared" si="16"/>
        <v>-4.7596262367659764E-2</v>
      </c>
      <c r="Q46" s="121">
        <f t="shared" si="17"/>
        <v>13782.243999999999</v>
      </c>
      <c r="S46" s="103">
        <f t="shared" si="18"/>
        <v>4.8206269691732667E-2</v>
      </c>
      <c r="T46" s="103">
        <f t="shared" si="38"/>
        <v>0.1</v>
      </c>
      <c r="U46" s="103">
        <f t="shared" si="19"/>
        <v>4.8206269691732674E-3</v>
      </c>
      <c r="X46" s="103">
        <v>-2000</v>
      </c>
      <c r="Y46" s="103">
        <f t="shared" si="39"/>
        <v>-4.809841115506798E-2</v>
      </c>
      <c r="Z46" s="103">
        <f t="shared" si="20"/>
        <v>-24031.5</v>
      </c>
      <c r="AA46" s="103">
        <f t="shared" si="21"/>
        <v>-3.375887914069519E-3</v>
      </c>
      <c r="AB46" s="103">
        <f t="shared" si="22"/>
        <v>0.18909311990136241</v>
      </c>
      <c r="AC46" s="103">
        <f t="shared" si="23"/>
        <v>0.21955926236834708</v>
      </c>
      <c r="AD46" s="103">
        <f t="shared" si="32"/>
        <v>0.17533888791475682</v>
      </c>
      <c r="AE46" s="103">
        <f t="shared" si="33"/>
        <v>3.0743725615183658E-3</v>
      </c>
      <c r="AF46" s="103">
        <f t="shared" si="34"/>
        <v>0.21955926236834708</v>
      </c>
      <c r="AG46" s="118"/>
      <c r="AH46" s="103">
        <f t="shared" si="24"/>
        <v>-1.7130119900675082E-2</v>
      </c>
      <c r="AI46" s="103">
        <f t="shared" si="25"/>
        <v>1.0970895009674584</v>
      </c>
      <c r="AJ46" s="103">
        <f t="shared" si="26"/>
        <v>-0.99308511505037811</v>
      </c>
      <c r="AK46" s="103">
        <f t="shared" si="27"/>
        <v>-5.729242126118559E-2</v>
      </c>
      <c r="AL46" s="103">
        <f t="shared" si="28"/>
        <v>-0.53310757294221045</v>
      </c>
      <c r="AM46" s="103">
        <f t="shared" si="29"/>
        <v>-0.27305148000870516</v>
      </c>
      <c r="AN46" s="103">
        <f t="shared" si="41"/>
        <v>18.37124117548845</v>
      </c>
      <c r="AO46" s="103">
        <f t="shared" si="41"/>
        <v>18.371241223095069</v>
      </c>
      <c r="AP46" s="103">
        <f t="shared" si="41"/>
        <v>18.371241698773783</v>
      </c>
      <c r="AQ46" s="103">
        <f t="shared" si="41"/>
        <v>18.371246451683174</v>
      </c>
      <c r="AR46" s="103">
        <f t="shared" si="41"/>
        <v>18.371293941387783</v>
      </c>
      <c r="AS46" s="103">
        <f t="shared" si="41"/>
        <v>18.371768380699926</v>
      </c>
      <c r="AT46" s="103">
        <f t="shared" si="41"/>
        <v>18.37650183536709</v>
      </c>
      <c r="AU46" s="103">
        <f t="shared" si="31"/>
        <v>18.423130463586308</v>
      </c>
      <c r="AW46" s="103">
        <v>-14000</v>
      </c>
      <c r="AX46" s="103">
        <f t="shared" si="2"/>
        <v>1.0805336815807417E-2</v>
      </c>
      <c r="AY46" s="103">
        <f t="shared" si="3"/>
        <v>1.0346806952444628E-2</v>
      </c>
      <c r="AZ46" s="103">
        <f t="shared" si="4"/>
        <v>4.5852986336278871E-4</v>
      </c>
      <c r="BA46" s="103">
        <f t="shared" si="5"/>
        <v>1.0310931447888341</v>
      </c>
      <c r="BB46" s="103">
        <f t="shared" si="6"/>
        <v>0.13558681790493377</v>
      </c>
      <c r="BC46" s="103">
        <f t="shared" si="7"/>
        <v>1.2913623933895273</v>
      </c>
      <c r="BD46" s="103">
        <f t="shared" si="8"/>
        <v>0.75341197154993889</v>
      </c>
      <c r="BE46" s="103">
        <f t="shared" si="40"/>
        <v>32.600353298756495</v>
      </c>
      <c r="BF46" s="103">
        <f t="shared" si="40"/>
        <v>32.600353298090319</v>
      </c>
      <c r="BG46" s="103">
        <f t="shared" si="40"/>
        <v>32.600353282408641</v>
      </c>
      <c r="BH46" s="103">
        <f t="shared" si="40"/>
        <v>32.600352913263769</v>
      </c>
      <c r="BI46" s="103">
        <f t="shared" si="40"/>
        <v>32.600344223732201</v>
      </c>
      <c r="BJ46" s="103">
        <f t="shared" si="40"/>
        <v>32.600139729001413</v>
      </c>
      <c r="BK46" s="103">
        <f t="shared" si="40"/>
        <v>32.59535655329875</v>
      </c>
      <c r="BL46" s="103">
        <f t="shared" si="10"/>
        <v>32.495930352872605</v>
      </c>
    </row>
    <row r="47" spans="1:64" ht="12.95" customHeight="1" x14ac:dyDescent="0.2">
      <c r="A47" s="20" t="s">
        <v>231</v>
      </c>
      <c r="B47" s="182" t="s">
        <v>78</v>
      </c>
      <c r="C47" s="20">
        <v>28832.781999999999</v>
      </c>
      <c r="D47" s="20" t="s">
        <v>142</v>
      </c>
      <c r="E47" s="103">
        <f t="shared" si="13"/>
        <v>-23998.839385845899</v>
      </c>
      <c r="F47" s="103">
        <f t="shared" si="14"/>
        <v>-23999</v>
      </c>
      <c r="G47" s="103">
        <f t="shared" si="15"/>
        <v>0.15839800000321702</v>
      </c>
      <c r="I47" s="103">
        <f t="shared" si="37"/>
        <v>0.15839800000321702</v>
      </c>
      <c r="P47" s="103">
        <f t="shared" si="16"/>
        <v>-4.6722532293521885E-2</v>
      </c>
      <c r="Q47" s="121">
        <f t="shared" si="17"/>
        <v>13814.281999999999</v>
      </c>
      <c r="S47" s="103">
        <f t="shared" si="18"/>
        <v>4.2074432769697509E-2</v>
      </c>
      <c r="T47" s="103">
        <f t="shared" si="38"/>
        <v>0.1</v>
      </c>
      <c r="U47" s="103">
        <f t="shared" si="19"/>
        <v>4.2074432769697509E-3</v>
      </c>
      <c r="X47" s="103">
        <v>-1500</v>
      </c>
      <c r="Y47" s="103">
        <f t="shared" si="39"/>
        <v>-4.4735578903659756E-2</v>
      </c>
      <c r="Z47" s="103">
        <f t="shared" si="20"/>
        <v>-23999</v>
      </c>
      <c r="AA47" s="103">
        <f t="shared" si="21"/>
        <v>-3.4093163751325664E-3</v>
      </c>
      <c r="AB47" s="103">
        <f t="shared" si="22"/>
        <v>0.17556282652769056</v>
      </c>
      <c r="AC47" s="103">
        <f t="shared" si="23"/>
        <v>0.20512053229673891</v>
      </c>
      <c r="AD47" s="103">
        <f t="shared" si="32"/>
        <v>0.16180731637834958</v>
      </c>
      <c r="AE47" s="103">
        <f t="shared" si="33"/>
        <v>2.6181607633563317E-3</v>
      </c>
      <c r="AF47" s="103">
        <f t="shared" si="34"/>
        <v>0.20512053229673891</v>
      </c>
      <c r="AG47" s="118"/>
      <c r="AH47" s="103">
        <f t="shared" si="24"/>
        <v>-1.7164826524473528E-2</v>
      </c>
      <c r="AI47" s="103">
        <f t="shared" si="25"/>
        <v>1.100149054508637</v>
      </c>
      <c r="AJ47" s="103">
        <f t="shared" si="26"/>
        <v>-0.99810514580384957</v>
      </c>
      <c r="AK47" s="103">
        <f t="shared" si="27"/>
        <v>-5.1758667033698934E-2</v>
      </c>
      <c r="AL47" s="103">
        <f t="shared" si="28"/>
        <v>-0.4770099916222949</v>
      </c>
      <c r="AM47" s="103">
        <f t="shared" si="29"/>
        <v>-0.2431327466234211</v>
      </c>
      <c r="AN47" s="103">
        <f t="shared" si="41"/>
        <v>18.421976402742168</v>
      </c>
      <c r="AO47" s="103">
        <f t="shared" si="41"/>
        <v>18.421976452196638</v>
      </c>
      <c r="AP47" s="103">
        <f t="shared" si="41"/>
        <v>18.421976934283446</v>
      </c>
      <c r="AQ47" s="103">
        <f t="shared" si="41"/>
        <v>18.421981633705453</v>
      </c>
      <c r="AR47" s="103">
        <f t="shared" si="41"/>
        <v>18.422027443531881</v>
      </c>
      <c r="AS47" s="103">
        <f t="shared" si="41"/>
        <v>18.422473946297874</v>
      </c>
      <c r="AT47" s="103">
        <f t="shared" si="41"/>
        <v>18.426821225074054</v>
      </c>
      <c r="AU47" s="103">
        <f t="shared" si="31"/>
        <v>18.468723445333982</v>
      </c>
      <c r="AW47" s="103">
        <v>-13750</v>
      </c>
      <c r="AX47" s="103">
        <f t="shared" si="2"/>
        <v>1.6622634521959712E-2</v>
      </c>
      <c r="AY47" s="103">
        <f t="shared" si="3"/>
        <v>1.0164461704369257E-2</v>
      </c>
      <c r="AZ47" s="103">
        <f t="shared" si="4"/>
        <v>6.4581728175904544E-3</v>
      </c>
      <c r="BA47" s="103">
        <f t="shared" si="5"/>
        <v>0.99034836980816543</v>
      </c>
      <c r="BB47" s="103">
        <f t="shared" si="6"/>
        <v>0.48044262697156653</v>
      </c>
      <c r="BC47" s="103">
        <f t="shared" si="7"/>
        <v>1.6565160008968975</v>
      </c>
      <c r="BD47" s="103">
        <f t="shared" si="8"/>
        <v>1.0896154582674664</v>
      </c>
      <c r="BE47" s="103">
        <f t="shared" si="40"/>
        <v>32.959336605734727</v>
      </c>
      <c r="BF47" s="103">
        <f t="shared" si="40"/>
        <v>32.959336605734727</v>
      </c>
      <c r="BG47" s="103">
        <f t="shared" si="40"/>
        <v>32.959336605734627</v>
      </c>
      <c r="BH47" s="103">
        <f t="shared" si="40"/>
        <v>32.95933660570288</v>
      </c>
      <c r="BI47" s="103">
        <f t="shared" si="40"/>
        <v>32.959336595418542</v>
      </c>
      <c r="BJ47" s="103">
        <f t="shared" si="40"/>
        <v>32.959333264075916</v>
      </c>
      <c r="BK47" s="103">
        <f t="shared" si="40"/>
        <v>32.958274679809236</v>
      </c>
      <c r="BL47" s="103">
        <f t="shared" si="10"/>
        <v>32.846645597085491</v>
      </c>
    </row>
    <row r="48" spans="1:64" ht="12.95" customHeight="1" x14ac:dyDescent="0.2">
      <c r="A48" s="20" t="s">
        <v>231</v>
      </c>
      <c r="B48" s="182" t="s">
        <v>79</v>
      </c>
      <c r="C48" s="20">
        <v>29144.912</v>
      </c>
      <c r="D48" s="20" t="s">
        <v>142</v>
      </c>
      <c r="E48" s="103">
        <f t="shared" si="13"/>
        <v>-23682.342359881644</v>
      </c>
      <c r="F48" s="103">
        <f t="shared" si="14"/>
        <v>-23682.5</v>
      </c>
      <c r="G48" s="103">
        <f t="shared" si="15"/>
        <v>0.15546500000345986</v>
      </c>
      <c r="I48" s="103">
        <f t="shared" si="37"/>
        <v>0.15546500000345986</v>
      </c>
      <c r="P48" s="103">
        <f t="shared" si="16"/>
        <v>-3.8414536299526188E-2</v>
      </c>
      <c r="Q48" s="121">
        <f t="shared" si="17"/>
        <v>14126.412</v>
      </c>
      <c r="S48" s="103">
        <f t="shared" si="18"/>
        <v>3.7589274597060886E-2</v>
      </c>
      <c r="T48" s="103">
        <f t="shared" si="38"/>
        <v>0.1</v>
      </c>
      <c r="U48" s="103">
        <f t="shared" si="19"/>
        <v>3.7589274597060887E-3</v>
      </c>
      <c r="X48" s="103">
        <v>-1000</v>
      </c>
      <c r="Y48" s="103">
        <f t="shared" si="39"/>
        <v>-3.4667171820054722E-2</v>
      </c>
      <c r="Z48" s="103">
        <f t="shared" si="20"/>
        <v>-23682.5</v>
      </c>
      <c r="AA48" s="103">
        <f t="shared" si="21"/>
        <v>-1.428913598171988E-3</v>
      </c>
      <c r="AB48" s="103">
        <f t="shared" si="22"/>
        <v>0.17065768428694264</v>
      </c>
      <c r="AC48" s="103">
        <f t="shared" si="23"/>
        <v>0.19387953630298604</v>
      </c>
      <c r="AD48" s="103">
        <f t="shared" si="32"/>
        <v>0.15689391360163185</v>
      </c>
      <c r="AE48" s="103">
        <f t="shared" si="33"/>
        <v>2.461570012523632E-3</v>
      </c>
      <c r="AF48" s="103">
        <f t="shared" si="34"/>
        <v>0.19387953630298604</v>
      </c>
      <c r="AG48" s="118"/>
      <c r="AH48" s="103">
        <f t="shared" si="24"/>
        <v>-1.5192684283482784E-2</v>
      </c>
      <c r="AI48" s="103">
        <f t="shared" si="25"/>
        <v>1.1123752693973239</v>
      </c>
      <c r="AJ48" s="103">
        <f t="shared" si="26"/>
        <v>-0.87989412712441206</v>
      </c>
      <c r="AK48" s="103">
        <f t="shared" si="27"/>
        <v>8.9772802094036149E-3</v>
      </c>
      <c r="AL48" s="103">
        <f t="shared" si="28"/>
        <v>7.9717323642736274E-2</v>
      </c>
      <c r="AM48" s="103">
        <f t="shared" si="29"/>
        <v>3.9879783234179879E-2</v>
      </c>
      <c r="AN48" s="103">
        <f t="shared" si="41"/>
        <v>18.920747866765947</v>
      </c>
      <c r="AO48" s="103">
        <f t="shared" si="41"/>
        <v>18.920747852373019</v>
      </c>
      <c r="AP48" s="103">
        <f t="shared" si="41"/>
        <v>18.920747724376405</v>
      </c>
      <c r="AQ48" s="103">
        <f t="shared" si="41"/>
        <v>18.920746586099803</v>
      </c>
      <c r="AR48" s="103">
        <f t="shared" si="41"/>
        <v>18.920736463385953</v>
      </c>
      <c r="AS48" s="103">
        <f t="shared" si="41"/>
        <v>18.920646442234762</v>
      </c>
      <c r="AT48" s="103">
        <f t="shared" si="41"/>
        <v>18.919845910708865</v>
      </c>
      <c r="AU48" s="103">
        <f t="shared" si="31"/>
        <v>18.912728944507499</v>
      </c>
      <c r="AW48" s="103">
        <v>-13500</v>
      </c>
      <c r="AX48" s="103">
        <f t="shared" si="2"/>
        <v>2.1435665655147082E-2</v>
      </c>
      <c r="AY48" s="103">
        <f t="shared" si="3"/>
        <v>9.9773784747570135E-3</v>
      </c>
      <c r="AZ48" s="103">
        <f t="shared" si="4"/>
        <v>1.1458287180390068E-2</v>
      </c>
      <c r="BA48" s="103">
        <f t="shared" si="5"/>
        <v>0.95370277446203588</v>
      </c>
      <c r="BB48" s="103">
        <f t="shared" si="6"/>
        <v>0.74373376455851947</v>
      </c>
      <c r="BC48" s="103">
        <f t="shared" si="7"/>
        <v>1.9939952948085924</v>
      </c>
      <c r="BD48" s="103">
        <f t="shared" si="8"/>
        <v>1.547170944601105</v>
      </c>
      <c r="BE48" s="103">
        <f t="shared" si="40"/>
        <v>33.304451534797892</v>
      </c>
      <c r="BF48" s="103">
        <f t="shared" si="40"/>
        <v>33.304451534620327</v>
      </c>
      <c r="BG48" s="103">
        <f t="shared" si="40"/>
        <v>33.304451539662075</v>
      </c>
      <c r="BH48" s="103">
        <f t="shared" si="40"/>
        <v>33.304451396507822</v>
      </c>
      <c r="BI48" s="103">
        <f t="shared" si="40"/>
        <v>33.304455461175465</v>
      </c>
      <c r="BJ48" s="103">
        <f t="shared" si="40"/>
        <v>33.304340030992698</v>
      </c>
      <c r="BK48" s="103">
        <f t="shared" si="40"/>
        <v>33.307602460442801</v>
      </c>
      <c r="BL48" s="103">
        <f t="shared" si="10"/>
        <v>33.197360841298376</v>
      </c>
    </row>
    <row r="49" spans="1:64" ht="12.95" customHeight="1" x14ac:dyDescent="0.2">
      <c r="A49" s="20" t="s">
        <v>231</v>
      </c>
      <c r="B49" s="182" t="s">
        <v>79</v>
      </c>
      <c r="C49" s="20">
        <v>29146.898000000001</v>
      </c>
      <c r="D49" s="20" t="s">
        <v>142</v>
      </c>
      <c r="E49" s="103">
        <f t="shared" si="13"/>
        <v>-23680.328573659346</v>
      </c>
      <c r="F49" s="103">
        <f t="shared" si="14"/>
        <v>-23680.5</v>
      </c>
      <c r="G49" s="103">
        <f t="shared" si="15"/>
        <v>0.16906100000414881</v>
      </c>
      <c r="I49" s="103">
        <f t="shared" si="37"/>
        <v>0.16906100000414881</v>
      </c>
      <c r="P49" s="103">
        <f t="shared" si="16"/>
        <v>-3.8364889161375031E-2</v>
      </c>
      <c r="Q49" s="121">
        <f t="shared" si="17"/>
        <v>14128.398000000001</v>
      </c>
      <c r="S49" s="103">
        <f t="shared" si="18"/>
        <v>4.3025499496108184E-2</v>
      </c>
      <c r="T49" s="103">
        <f t="shared" si="38"/>
        <v>0.1</v>
      </c>
      <c r="U49" s="103">
        <f t="shared" si="19"/>
        <v>4.3025499496108189E-3</v>
      </c>
      <c r="X49" s="103">
        <v>-500</v>
      </c>
      <c r="Y49" s="103">
        <f t="shared" si="39"/>
        <v>-2.2371398734537581E-2</v>
      </c>
      <c r="Z49" s="103">
        <f t="shared" si="20"/>
        <v>-23680.5</v>
      </c>
      <c r="AA49" s="103">
        <f t="shared" si="21"/>
        <v>-1.4035451212119996E-3</v>
      </c>
      <c r="AB49" s="103">
        <f t="shared" si="22"/>
        <v>0.18422834386519713</v>
      </c>
      <c r="AC49" s="103">
        <f t="shared" si="23"/>
        <v>0.20742588916552385</v>
      </c>
      <c r="AD49" s="103">
        <f t="shared" si="32"/>
        <v>0.1704645451253608</v>
      </c>
      <c r="AE49" s="103">
        <f t="shared" si="33"/>
        <v>2.9058161144796171E-3</v>
      </c>
      <c r="AF49" s="103">
        <f t="shared" si="34"/>
        <v>0.20742588916552385</v>
      </c>
      <c r="AG49" s="118"/>
      <c r="AH49" s="103">
        <f t="shared" si="24"/>
        <v>-1.5167343861048314E-2</v>
      </c>
      <c r="AI49" s="103">
        <f t="shared" si="25"/>
        <v>1.1123427961994952</v>
      </c>
      <c r="AJ49" s="103">
        <f t="shared" si="26"/>
        <v>-0.87820704836377994</v>
      </c>
      <c r="AK49" s="103">
        <f t="shared" si="27"/>
        <v>9.3749066212930089E-3</v>
      </c>
      <c r="AL49" s="103">
        <f t="shared" si="28"/>
        <v>8.3256211322753598E-2</v>
      </c>
      <c r="AM49" s="103">
        <f t="shared" si="29"/>
        <v>4.1652168110702367E-2</v>
      </c>
      <c r="AN49" s="103">
        <f t="shared" si="41"/>
        <v>18.9239090115097</v>
      </c>
      <c r="AO49" s="103">
        <f t="shared" si="41"/>
        <v>18.923908996498742</v>
      </c>
      <c r="AP49" s="103">
        <f t="shared" si="41"/>
        <v>18.923908862975193</v>
      </c>
      <c r="AQ49" s="103">
        <f t="shared" si="41"/>
        <v>18.923907675273774</v>
      </c>
      <c r="AR49" s="103">
        <f t="shared" si="41"/>
        <v>18.923897110590215</v>
      </c>
      <c r="AS49" s="103">
        <f t="shared" si="41"/>
        <v>18.923803137388987</v>
      </c>
      <c r="AT49" s="103">
        <f t="shared" si="41"/>
        <v>18.922967271541758</v>
      </c>
      <c r="AU49" s="103">
        <f t="shared" si="31"/>
        <v>18.915534666461198</v>
      </c>
      <c r="AW49" s="103">
        <v>-13250</v>
      </c>
      <c r="AX49" s="103">
        <f t="shared" si="2"/>
        <v>2.4795338975834247E-2</v>
      </c>
      <c r="AY49" s="103">
        <f t="shared" si="3"/>
        <v>9.7855572636079014E-3</v>
      </c>
      <c r="AZ49" s="103">
        <f t="shared" si="4"/>
        <v>1.5009781712226345E-2</v>
      </c>
      <c r="BA49" s="103">
        <f t="shared" si="5"/>
        <v>0.92415576298086555</v>
      </c>
      <c r="BB49" s="103">
        <f t="shared" si="6"/>
        <v>0.91414512655420888</v>
      </c>
      <c r="BC49" s="103">
        <f t="shared" si="7"/>
        <v>2.3087507655376212</v>
      </c>
      <c r="BD49" s="103">
        <f t="shared" si="8"/>
        <v>2.2609775796355356</v>
      </c>
      <c r="BE49" s="103">
        <f t="shared" si="40"/>
        <v>33.637751031151211</v>
      </c>
      <c r="BF49" s="103">
        <f t="shared" si="40"/>
        <v>33.637751021965222</v>
      </c>
      <c r="BG49" s="103">
        <f t="shared" si="40"/>
        <v>33.637751156426695</v>
      </c>
      <c r="BH49" s="103">
        <f t="shared" si="40"/>
        <v>33.637749188221925</v>
      </c>
      <c r="BI49" s="103">
        <f t="shared" si="40"/>
        <v>33.637777997677702</v>
      </c>
      <c r="BJ49" s="103">
        <f t="shared" si="40"/>
        <v>33.637356192536409</v>
      </c>
      <c r="BK49" s="103">
        <f t="shared" si="40"/>
        <v>33.643508812738453</v>
      </c>
      <c r="BL49" s="103">
        <f t="shared" si="10"/>
        <v>33.548076085511262</v>
      </c>
    </row>
    <row r="50" spans="1:64" ht="12.95" customHeight="1" x14ac:dyDescent="0.2">
      <c r="A50" s="20" t="s">
        <v>231</v>
      </c>
      <c r="B50" s="182" t="s">
        <v>79</v>
      </c>
      <c r="C50" s="20">
        <v>29151.843000000001</v>
      </c>
      <c r="D50" s="20" t="s">
        <v>142</v>
      </c>
      <c r="E50" s="103">
        <f t="shared" si="13"/>
        <v>-23675.31438792458</v>
      </c>
      <c r="F50" s="103">
        <f t="shared" si="14"/>
        <v>-23675.5</v>
      </c>
      <c r="G50" s="103">
        <f t="shared" si="15"/>
        <v>0.18305100000361563</v>
      </c>
      <c r="I50" s="103">
        <f t="shared" si="37"/>
        <v>0.18305100000361563</v>
      </c>
      <c r="P50" s="103">
        <f t="shared" si="16"/>
        <v>-3.8241011438721474E-2</v>
      </c>
      <c r="Q50" s="121">
        <f t="shared" si="17"/>
        <v>14133.343000000001</v>
      </c>
      <c r="S50" s="103">
        <f t="shared" si="18"/>
        <v>4.8970154328195452E-2</v>
      </c>
      <c r="T50" s="103">
        <f t="shared" si="38"/>
        <v>0.1</v>
      </c>
      <c r="U50" s="103">
        <f t="shared" si="19"/>
        <v>4.8970154328195452E-3</v>
      </c>
      <c r="X50" s="103">
        <v>0</v>
      </c>
      <c r="Y50" s="103">
        <f t="shared" si="39"/>
        <v>-1.3318827930955488E-2</v>
      </c>
      <c r="Z50" s="103">
        <f t="shared" si="20"/>
        <v>-23675.5</v>
      </c>
      <c r="AA50" s="103">
        <f t="shared" si="21"/>
        <v>-1.3394661546754748E-3</v>
      </c>
      <c r="AB50" s="103">
        <f t="shared" si="22"/>
        <v>0.19815433370780638</v>
      </c>
      <c r="AC50" s="103">
        <f t="shared" si="23"/>
        <v>0.22129201144233709</v>
      </c>
      <c r="AD50" s="103">
        <f t="shared" si="32"/>
        <v>0.18439046615829111</v>
      </c>
      <c r="AE50" s="103">
        <f t="shared" si="33"/>
        <v>3.3999844010071897E-3</v>
      </c>
      <c r="AF50" s="103">
        <f t="shared" si="34"/>
        <v>0.22129201144233709</v>
      </c>
      <c r="AG50" s="118"/>
      <c r="AH50" s="103">
        <f t="shared" si="24"/>
        <v>-1.5103333704190765E-2</v>
      </c>
      <c r="AI50" s="103">
        <f t="shared" si="25"/>
        <v>1.1122554685141917</v>
      </c>
      <c r="AJ50" s="103">
        <f t="shared" si="26"/>
        <v>-0.87394173831174204</v>
      </c>
      <c r="AK50" s="103">
        <f t="shared" si="27"/>
        <v>1.0368342236761812E-2</v>
      </c>
      <c r="AL50" s="103">
        <f t="shared" si="28"/>
        <v>9.2102487478556858E-2</v>
      </c>
      <c r="AM50" s="103">
        <f t="shared" si="29"/>
        <v>4.6083825263958385E-2</v>
      </c>
      <c r="AN50" s="103">
        <f t="shared" si="41"/>
        <v>18.931811452165441</v>
      </c>
      <c r="AO50" s="103">
        <f t="shared" si="41"/>
        <v>18.931811435621601</v>
      </c>
      <c r="AP50" s="103">
        <f t="shared" si="41"/>
        <v>18.931811288371701</v>
      </c>
      <c r="AQ50" s="103">
        <f t="shared" si="41"/>
        <v>18.931809977761016</v>
      </c>
      <c r="AR50" s="103">
        <f t="shared" si="41"/>
        <v>18.93179831256165</v>
      </c>
      <c r="AS50" s="103">
        <f t="shared" si="41"/>
        <v>18.931694485978682</v>
      </c>
      <c r="AT50" s="103">
        <f t="shared" si="41"/>
        <v>18.93077041220857</v>
      </c>
      <c r="AU50" s="103">
        <f t="shared" si="31"/>
        <v>18.922548971345456</v>
      </c>
      <c r="AW50" s="103">
        <v>-13000</v>
      </c>
      <c r="AX50" s="103">
        <f t="shared" si="2"/>
        <v>2.6470821591891614E-2</v>
      </c>
      <c r="AY50" s="103">
        <f t="shared" si="3"/>
        <v>9.5889980709219225E-3</v>
      </c>
      <c r="AZ50" s="103">
        <f t="shared" si="4"/>
        <v>1.6881823520969692E-2</v>
      </c>
      <c r="BA50" s="103">
        <f t="shared" si="5"/>
        <v>0.90301408906461522</v>
      </c>
      <c r="BB50" s="103">
        <f t="shared" si="6"/>
        <v>0.99287155698172991</v>
      </c>
      <c r="BC50" s="103">
        <f t="shared" si="7"/>
        <v>2.6066797481491628</v>
      </c>
      <c r="BD50" s="103">
        <f t="shared" si="8"/>
        <v>3.6493462075286067</v>
      </c>
      <c r="BE50" s="103">
        <f t="shared" si="40"/>
        <v>33.962025415980854</v>
      </c>
      <c r="BF50" s="103">
        <f t="shared" si="40"/>
        <v>33.962025371223035</v>
      </c>
      <c r="BG50" s="103">
        <f t="shared" si="40"/>
        <v>33.962025850794952</v>
      </c>
      <c r="BH50" s="103">
        <f t="shared" si="40"/>
        <v>33.962020712261101</v>
      </c>
      <c r="BI50" s="103">
        <f t="shared" si="40"/>
        <v>33.962075769871085</v>
      </c>
      <c r="BJ50" s="103">
        <f t="shared" si="40"/>
        <v>33.961485739696954</v>
      </c>
      <c r="BK50" s="103">
        <f t="shared" si="40"/>
        <v>33.967796653626962</v>
      </c>
      <c r="BL50" s="103">
        <f t="shared" si="10"/>
        <v>33.898791329724148</v>
      </c>
    </row>
    <row r="51" spans="1:64" ht="12.95" customHeight="1" x14ac:dyDescent="0.2">
      <c r="A51" s="20" t="s">
        <v>231</v>
      </c>
      <c r="B51" s="182" t="s">
        <v>79</v>
      </c>
      <c r="C51" s="20">
        <v>29155.776000000002</v>
      </c>
      <c r="D51" s="20" t="s">
        <v>142</v>
      </c>
      <c r="E51" s="103">
        <f t="shared" si="13"/>
        <v>-23671.326361130879</v>
      </c>
      <c r="F51" s="103">
        <f t="shared" si="14"/>
        <v>-23671.5</v>
      </c>
      <c r="G51" s="103">
        <f t="shared" si="15"/>
        <v>0.17124300000432413</v>
      </c>
      <c r="I51" s="103">
        <f t="shared" si="37"/>
        <v>0.17124300000432413</v>
      </c>
      <c r="P51" s="103">
        <f t="shared" si="16"/>
        <v>-3.8142159053117727E-2</v>
      </c>
      <c r="Q51" s="121">
        <f t="shared" si="17"/>
        <v>14137.276000000002</v>
      </c>
      <c r="S51" s="103">
        <f t="shared" si="18"/>
        <v>4.3842144833510233E-2</v>
      </c>
      <c r="T51" s="103">
        <f t="shared" si="38"/>
        <v>0.1</v>
      </c>
      <c r="U51" s="103">
        <f t="shared" si="19"/>
        <v>4.3842144833510233E-3</v>
      </c>
      <c r="X51" s="103">
        <v>500</v>
      </c>
      <c r="Y51" s="103">
        <f t="shared" si="39"/>
        <v>-1.1555957381230959E-2</v>
      </c>
      <c r="Z51" s="103">
        <f t="shared" si="20"/>
        <v>-23671.5</v>
      </c>
      <c r="AA51" s="103">
        <f t="shared" si="21"/>
        <v>-1.2875289130502912E-3</v>
      </c>
      <c r="AB51" s="103">
        <f t="shared" si="22"/>
        <v>0.18629445015009419</v>
      </c>
      <c r="AC51" s="103">
        <f t="shared" si="23"/>
        <v>0.20938515905744187</v>
      </c>
      <c r="AD51" s="103">
        <f t="shared" si="32"/>
        <v>0.17253052891737441</v>
      </c>
      <c r="AE51" s="103">
        <f t="shared" si="33"/>
        <v>2.9766783408508969E-3</v>
      </c>
      <c r="AF51" s="103">
        <f t="shared" si="34"/>
        <v>0.20938515905744187</v>
      </c>
      <c r="AG51" s="118"/>
      <c r="AH51" s="103">
        <f t="shared" si="24"/>
        <v>-1.5051450145770067E-2</v>
      </c>
      <c r="AI51" s="103">
        <f t="shared" si="25"/>
        <v>1.1121792926986371</v>
      </c>
      <c r="AJ51" s="103">
        <f t="shared" si="26"/>
        <v>-0.87048074602601266</v>
      </c>
      <c r="AK51" s="103">
        <f t="shared" si="27"/>
        <v>1.1162393189310213E-2</v>
      </c>
      <c r="AL51" s="103">
        <f t="shared" si="28"/>
        <v>9.9178464792526663E-2</v>
      </c>
      <c r="AM51" s="103">
        <f t="shared" si="29"/>
        <v>4.9629920580182174E-2</v>
      </c>
      <c r="AN51" s="103">
        <f t="shared" si="41"/>
        <v>18.938132938541848</v>
      </c>
      <c r="AO51" s="103">
        <f t="shared" si="41"/>
        <v>18.938132920785151</v>
      </c>
      <c r="AP51" s="103">
        <f t="shared" si="41"/>
        <v>18.938132762654536</v>
      </c>
      <c r="AQ51" s="103">
        <f t="shared" si="41"/>
        <v>18.9381313544371</v>
      </c>
      <c r="AR51" s="103">
        <f t="shared" si="41"/>
        <v>18.938118813695716</v>
      </c>
      <c r="AS51" s="103">
        <f t="shared" si="41"/>
        <v>18.938007133976946</v>
      </c>
      <c r="AT51" s="103">
        <f t="shared" si="41"/>
        <v>18.937012635366365</v>
      </c>
      <c r="AU51" s="103">
        <f t="shared" si="31"/>
        <v>18.928160415252862</v>
      </c>
      <c r="AW51" s="103">
        <v>-12750</v>
      </c>
      <c r="AX51" s="103">
        <f t="shared" si="2"/>
        <v>2.6396009657391195E-2</v>
      </c>
      <c r="AY51" s="103">
        <f t="shared" si="3"/>
        <v>9.3877008966990801E-3</v>
      </c>
      <c r="AZ51" s="103">
        <f t="shared" si="4"/>
        <v>1.7008308760692117E-2</v>
      </c>
      <c r="BA51" s="103">
        <f t="shared" si="5"/>
        <v>0.89071072278252106</v>
      </c>
      <c r="BB51" s="103">
        <f t="shared" si="6"/>
        <v>0.98598433303404331</v>
      </c>
      <c r="BC51" s="103">
        <f t="shared" si="7"/>
        <v>2.8937747691552853</v>
      </c>
      <c r="BD51" s="103">
        <f t="shared" si="8"/>
        <v>8.0290972344614477</v>
      </c>
      <c r="BE51" s="103">
        <f t="shared" si="40"/>
        <v>34.280353821887388</v>
      </c>
      <c r="BF51" s="103">
        <f t="shared" si="40"/>
        <v>34.280353766546384</v>
      </c>
      <c r="BG51" s="103">
        <f t="shared" si="40"/>
        <v>34.280354276927113</v>
      </c>
      <c r="BH51" s="103">
        <f t="shared" si="40"/>
        <v>34.280349569953074</v>
      </c>
      <c r="BI51" s="103">
        <f t="shared" si="40"/>
        <v>34.280392979669415</v>
      </c>
      <c r="BJ51" s="103">
        <f t="shared" si="40"/>
        <v>34.279992616468682</v>
      </c>
      <c r="BK51" s="103">
        <f t="shared" si="40"/>
        <v>34.283683402288375</v>
      </c>
      <c r="BL51" s="103">
        <f t="shared" si="10"/>
        <v>34.24950657393704</v>
      </c>
    </row>
    <row r="52" spans="1:64" ht="12.95" customHeight="1" x14ac:dyDescent="0.2">
      <c r="A52" s="20" t="s">
        <v>231</v>
      </c>
      <c r="B52" s="182" t="s">
        <v>79</v>
      </c>
      <c r="C52" s="20">
        <v>29163.657999999999</v>
      </c>
      <c r="D52" s="20" t="s">
        <v>142</v>
      </c>
      <c r="E52" s="103">
        <f t="shared" si="13"/>
        <v>-23663.334083686706</v>
      </c>
      <c r="F52" s="103">
        <f t="shared" si="14"/>
        <v>-23663.5</v>
      </c>
      <c r="G52" s="103">
        <f t="shared" si="15"/>
        <v>0.16362700000172481</v>
      </c>
      <c r="I52" s="103">
        <f t="shared" si="37"/>
        <v>0.16362700000172481</v>
      </c>
      <c r="P52" s="103">
        <f t="shared" si="16"/>
        <v>-3.7945131939527761E-2</v>
      </c>
      <c r="Q52" s="121">
        <f t="shared" si="17"/>
        <v>14145.157999999999</v>
      </c>
      <c r="S52" s="103">
        <f t="shared" si="18"/>
        <v>4.0631324375341733E-2</v>
      </c>
      <c r="T52" s="103">
        <f t="shared" si="38"/>
        <v>0.1</v>
      </c>
      <c r="U52" s="103">
        <f t="shared" si="19"/>
        <v>4.0631324375341735E-3</v>
      </c>
      <c r="X52" s="103">
        <v>1000</v>
      </c>
      <c r="Y52" s="103">
        <f t="shared" si="39"/>
        <v>-1.7917817597937834E-2</v>
      </c>
      <c r="Z52" s="103">
        <f t="shared" si="20"/>
        <v>-23663.5</v>
      </c>
      <c r="AA52" s="103">
        <f t="shared" si="21"/>
        <v>-1.1818673914197608E-3</v>
      </c>
      <c r="AB52" s="103">
        <f t="shared" si="22"/>
        <v>0.17857289235350349</v>
      </c>
      <c r="AC52" s="103">
        <f t="shared" si="23"/>
        <v>0.20157213194125256</v>
      </c>
      <c r="AD52" s="103">
        <f t="shared" si="32"/>
        <v>0.16480886739314457</v>
      </c>
      <c r="AE52" s="103">
        <f t="shared" si="33"/>
        <v>2.716196277141111E-3</v>
      </c>
      <c r="AF52" s="103">
        <f t="shared" si="34"/>
        <v>0.20157213194125256</v>
      </c>
      <c r="AG52" s="118"/>
      <c r="AH52" s="103">
        <f t="shared" si="24"/>
        <v>-1.4945892351778692E-2</v>
      </c>
      <c r="AI52" s="103">
        <f t="shared" si="25"/>
        <v>1.1120101343055375</v>
      </c>
      <c r="AJ52" s="103">
        <f t="shared" si="26"/>
        <v>-0.86342974071219014</v>
      </c>
      <c r="AK52" s="103">
        <f t="shared" si="27"/>
        <v>1.274843303840555E-2</v>
      </c>
      <c r="AL52" s="103">
        <f t="shared" si="28"/>
        <v>0.11332733355076077</v>
      </c>
      <c r="AM52" s="103">
        <f t="shared" si="29"/>
        <v>5.6724389451732818E-2</v>
      </c>
      <c r="AN52" s="103">
        <f t="shared" si="41"/>
        <v>18.950774532796508</v>
      </c>
      <c r="AO52" s="103">
        <f t="shared" si="41"/>
        <v>18.950774512653592</v>
      </c>
      <c r="AP52" s="103">
        <f t="shared" si="41"/>
        <v>18.950774333056735</v>
      </c>
      <c r="AQ52" s="103">
        <f t="shared" si="41"/>
        <v>18.950772731748025</v>
      </c>
      <c r="AR52" s="103">
        <f t="shared" si="41"/>
        <v>18.950758454284777</v>
      </c>
      <c r="AS52" s="103">
        <f t="shared" si="41"/>
        <v>18.950631155600462</v>
      </c>
      <c r="AT52" s="103">
        <f t="shared" si="41"/>
        <v>18.949496225606655</v>
      </c>
      <c r="AU52" s="103">
        <f t="shared" si="31"/>
        <v>18.939383303067679</v>
      </c>
      <c r="AW52" s="103">
        <v>-12500</v>
      </c>
      <c r="AX52" s="103">
        <f t="shared" si="2"/>
        <v>2.4628385782981373E-2</v>
      </c>
      <c r="AY52" s="103">
        <f t="shared" si="3"/>
        <v>9.1816657409393657E-3</v>
      </c>
      <c r="AZ52" s="103">
        <f t="shared" si="4"/>
        <v>1.5446720042042008E-2</v>
      </c>
      <c r="BA52" s="103">
        <f t="shared" si="5"/>
        <v>0.88733291175685369</v>
      </c>
      <c r="BB52" s="103">
        <f t="shared" si="6"/>
        <v>0.90057326433213014</v>
      </c>
      <c r="BC52" s="103">
        <f t="shared" si="7"/>
        <v>-3.1073224505527088</v>
      </c>
      <c r="BD52" s="103">
        <f t="shared" si="8"/>
        <v>-58.35402413193701</v>
      </c>
      <c r="BE52" s="103">
        <f t="shared" si="40"/>
        <v>34.595896480963518</v>
      </c>
      <c r="BF52" s="103">
        <f t="shared" si="40"/>
        <v>34.595896490797699</v>
      </c>
      <c r="BG52" s="103">
        <f t="shared" si="40"/>
        <v>34.595896403499353</v>
      </c>
      <c r="BH52" s="103">
        <f t="shared" si="40"/>
        <v>34.595897178449519</v>
      </c>
      <c r="BI52" s="103">
        <f t="shared" si="40"/>
        <v>34.595890299193421</v>
      </c>
      <c r="BJ52" s="103">
        <f t="shared" si="40"/>
        <v>34.595951366621804</v>
      </c>
      <c r="BK52" s="103">
        <f t="shared" si="40"/>
        <v>34.595409273632363</v>
      </c>
      <c r="BL52" s="103">
        <f t="shared" si="10"/>
        <v>34.600221818149926</v>
      </c>
    </row>
    <row r="53" spans="1:64" ht="12.95" customHeight="1" x14ac:dyDescent="0.2">
      <c r="A53" s="20" t="s">
        <v>251</v>
      </c>
      <c r="B53" s="182" t="s">
        <v>79</v>
      </c>
      <c r="C53" s="20">
        <v>29165.637999999999</v>
      </c>
      <c r="D53" s="20" t="s">
        <v>142</v>
      </c>
      <c r="E53" s="103">
        <f t="shared" si="13"/>
        <v>-23661.326381410701</v>
      </c>
      <c r="F53" s="103">
        <f t="shared" si="14"/>
        <v>-23661.5</v>
      </c>
      <c r="G53" s="103">
        <f t="shared" ref="G53:G84" si="42">+C53-(C$7+F53*C$8)</f>
        <v>0.17122300000119139</v>
      </c>
      <c r="I53" s="103">
        <f t="shared" si="37"/>
        <v>0.17122300000119139</v>
      </c>
      <c r="P53" s="103">
        <f t="shared" si="16"/>
        <v>-3.7896018314720351E-2</v>
      </c>
      <c r="Q53" s="121">
        <f t="shared" si="17"/>
        <v>14147.137999999999</v>
      </c>
      <c r="S53" s="103">
        <f t="shared" si="18"/>
        <v>4.3730763821410626E-2</v>
      </c>
      <c r="T53" s="103">
        <f t="shared" si="38"/>
        <v>0.1</v>
      </c>
      <c r="U53" s="103">
        <f t="shared" ref="U53:U84" si="43">+T53*S53</f>
        <v>4.3730763821410628E-3</v>
      </c>
      <c r="X53" s="103">
        <v>1500</v>
      </c>
      <c r="Y53" s="103">
        <f t="shared" si="39"/>
        <v>-2.9659126483125468E-2</v>
      </c>
      <c r="Z53" s="103">
        <f t="shared" si="20"/>
        <v>-23661.5</v>
      </c>
      <c r="AA53" s="103">
        <f t="shared" si="21"/>
        <v>-1.1550815391169946E-3</v>
      </c>
      <c r="AB53" s="103">
        <f t="shared" si="22"/>
        <v>0.18614213167450006</v>
      </c>
      <c r="AC53" s="103">
        <f t="shared" si="23"/>
        <v>0.20911901831591173</v>
      </c>
      <c r="AD53" s="103">
        <f t="shared" si="32"/>
        <v>0.1723780815403084</v>
      </c>
      <c r="AE53" s="103">
        <f t="shared" si="33"/>
        <v>2.9714202995517213E-3</v>
      </c>
      <c r="AF53" s="103">
        <f t="shared" si="34"/>
        <v>0.20911901831591173</v>
      </c>
      <c r="AG53" s="118"/>
      <c r="AH53" s="103">
        <f t="shared" si="24"/>
        <v>-1.4919131673308666E-2</v>
      </c>
      <c r="AI53" s="103">
        <f t="shared" si="25"/>
        <v>1.1119643488260738</v>
      </c>
      <c r="AJ53" s="103">
        <f t="shared" si="26"/>
        <v>-0.86164027866336479</v>
      </c>
      <c r="AK53" s="103">
        <f t="shared" si="27"/>
        <v>1.314447884218025E-2</v>
      </c>
      <c r="AL53" s="103">
        <f t="shared" si="28"/>
        <v>0.1168638559747322</v>
      </c>
      <c r="AM53" s="103">
        <f t="shared" si="29"/>
        <v>5.8498520121320188E-2</v>
      </c>
      <c r="AN53" s="103">
        <f t="shared" ref="AN53:AT68" si="44">$AU53+$AB$7*SIN(AO53)</f>
        <v>18.953934620972184</v>
      </c>
      <c r="AO53" s="103">
        <f t="shared" si="44"/>
        <v>18.953934600241553</v>
      </c>
      <c r="AP53" s="103">
        <f t="shared" si="44"/>
        <v>18.953934415344278</v>
      </c>
      <c r="AQ53" s="103">
        <f t="shared" si="44"/>
        <v>18.953932766238839</v>
      </c>
      <c r="AR53" s="103">
        <f t="shared" si="44"/>
        <v>18.953918057820776</v>
      </c>
      <c r="AS53" s="103">
        <f t="shared" si="44"/>
        <v>18.95378687402598</v>
      </c>
      <c r="AT53" s="103">
        <f t="shared" si="44"/>
        <v>18.952616930343861</v>
      </c>
      <c r="AU53" s="103">
        <f t="shared" si="31"/>
        <v>18.942189025021378</v>
      </c>
      <c r="AW53" s="103">
        <v>-12250</v>
      </c>
      <c r="AX53" s="103">
        <f t="shared" si="2"/>
        <v>2.1326153982525013E-2</v>
      </c>
      <c r="AY53" s="103">
        <f t="shared" si="3"/>
        <v>8.9708926036427845E-3</v>
      </c>
      <c r="AZ53" s="103">
        <f t="shared" si="4"/>
        <v>1.2355261378882227E-2</v>
      </c>
      <c r="BA53" s="103">
        <f t="shared" si="5"/>
        <v>0.89288542565444839</v>
      </c>
      <c r="BB53" s="103">
        <f t="shared" si="6"/>
        <v>0.74351188077083885</v>
      </c>
      <c r="BC53" s="103">
        <f t="shared" si="7"/>
        <v>-2.8245427498149573</v>
      </c>
      <c r="BD53" s="103">
        <f t="shared" si="8"/>
        <v>-6.2552248116749212</v>
      </c>
      <c r="BE53" s="103">
        <f t="shared" si="40"/>
        <v>34.911825399359543</v>
      </c>
      <c r="BF53" s="103">
        <f t="shared" si="40"/>
        <v>34.911825459367023</v>
      </c>
      <c r="BG53" s="103">
        <f t="shared" si="40"/>
        <v>34.911824891819101</v>
      </c>
      <c r="BH53" s="103">
        <f t="shared" si="40"/>
        <v>34.911830259664882</v>
      </c>
      <c r="BI53" s="103">
        <f t="shared" si="40"/>
        <v>34.911779491218319</v>
      </c>
      <c r="BJ53" s="103">
        <f t="shared" si="40"/>
        <v>34.912259691297884</v>
      </c>
      <c r="BK53" s="103">
        <f t="shared" si="40"/>
        <v>34.90772105093334</v>
      </c>
      <c r="BL53" s="103">
        <f t="shared" si="10"/>
        <v>34.950937062362812</v>
      </c>
    </row>
    <row r="54" spans="1:64" ht="12.95" customHeight="1" x14ac:dyDescent="0.2">
      <c r="A54" s="20" t="s">
        <v>231</v>
      </c>
      <c r="B54" s="182" t="s">
        <v>79</v>
      </c>
      <c r="C54" s="20">
        <v>29165.643</v>
      </c>
      <c r="D54" s="20" t="s">
        <v>142</v>
      </c>
      <c r="E54" s="103">
        <f t="shared" si="13"/>
        <v>-23661.32131145546</v>
      </c>
      <c r="F54" s="103">
        <f t="shared" si="14"/>
        <v>-23661.5</v>
      </c>
      <c r="G54" s="103">
        <f t="shared" si="42"/>
        <v>0.17622300000221003</v>
      </c>
      <c r="I54" s="103">
        <f t="shared" si="37"/>
        <v>0.17622300000221003</v>
      </c>
      <c r="P54" s="103">
        <f t="shared" si="16"/>
        <v>-3.7896018314720351E-2</v>
      </c>
      <c r="Q54" s="121">
        <f t="shared" si="17"/>
        <v>14147.143</v>
      </c>
      <c r="S54" s="103">
        <f t="shared" si="18"/>
        <v>4.5846954005005963E-2</v>
      </c>
      <c r="T54" s="103">
        <f t="shared" si="38"/>
        <v>0.1</v>
      </c>
      <c r="U54" s="103">
        <f t="shared" si="43"/>
        <v>4.5846954005005968E-3</v>
      </c>
      <c r="X54" s="103">
        <v>2000</v>
      </c>
      <c r="Y54" s="103">
        <f t="shared" si="39"/>
        <v>-4.1666920453997974E-2</v>
      </c>
      <c r="Z54" s="103">
        <f t="shared" si="20"/>
        <v>-23661.5</v>
      </c>
      <c r="AA54" s="103">
        <f t="shared" si="21"/>
        <v>-1.1550815391169946E-3</v>
      </c>
      <c r="AB54" s="103">
        <f t="shared" si="22"/>
        <v>0.19114213167551869</v>
      </c>
      <c r="AC54" s="103">
        <f t="shared" si="23"/>
        <v>0.21411901831693037</v>
      </c>
      <c r="AD54" s="103">
        <f t="shared" si="32"/>
        <v>0.17737808154132703</v>
      </c>
      <c r="AE54" s="103">
        <f t="shared" si="33"/>
        <v>3.146298381128166E-3</v>
      </c>
      <c r="AF54" s="103">
        <f t="shared" si="34"/>
        <v>0.21411901831693037</v>
      </c>
      <c r="AG54" s="118"/>
      <c r="AH54" s="103">
        <f t="shared" si="24"/>
        <v>-1.4919131673308666E-2</v>
      </c>
      <c r="AI54" s="103">
        <f t="shared" si="25"/>
        <v>1.1119643488260738</v>
      </c>
      <c r="AJ54" s="103">
        <f t="shared" si="26"/>
        <v>-0.86164027866336479</v>
      </c>
      <c r="AK54" s="103">
        <f t="shared" si="27"/>
        <v>1.314447884218025E-2</v>
      </c>
      <c r="AL54" s="103">
        <f t="shared" si="28"/>
        <v>0.1168638559747322</v>
      </c>
      <c r="AM54" s="103">
        <f t="shared" si="29"/>
        <v>5.8498520121320188E-2</v>
      </c>
      <c r="AN54" s="103">
        <f t="shared" si="44"/>
        <v>18.953934620972184</v>
      </c>
      <c r="AO54" s="103">
        <f t="shared" si="44"/>
        <v>18.953934600241553</v>
      </c>
      <c r="AP54" s="103">
        <f t="shared" si="44"/>
        <v>18.953934415344278</v>
      </c>
      <c r="AQ54" s="103">
        <f t="shared" si="44"/>
        <v>18.953932766238839</v>
      </c>
      <c r="AR54" s="103">
        <f t="shared" si="44"/>
        <v>18.953918057820776</v>
      </c>
      <c r="AS54" s="103">
        <f t="shared" si="44"/>
        <v>18.95378687402598</v>
      </c>
      <c r="AT54" s="103">
        <f t="shared" si="44"/>
        <v>18.952616930343861</v>
      </c>
      <c r="AU54" s="103">
        <f t="shared" si="31"/>
        <v>18.942189025021378</v>
      </c>
      <c r="AW54" s="103">
        <v>-12000</v>
      </c>
      <c r="AX54" s="103">
        <f t="shared" si="2"/>
        <v>1.674220687106099E-2</v>
      </c>
      <c r="AY54" s="103">
        <f t="shared" si="3"/>
        <v>8.7553814848093381E-3</v>
      </c>
      <c r="AZ54" s="103">
        <f t="shared" si="4"/>
        <v>7.9868253862516517E-3</v>
      </c>
      <c r="BA54" s="103">
        <f t="shared" si="5"/>
        <v>0.9073561744896077</v>
      </c>
      <c r="BB54" s="103">
        <f t="shared" si="6"/>
        <v>0.52193453612252771</v>
      </c>
      <c r="BC54" s="103">
        <f t="shared" si="7"/>
        <v>-2.5353533260991314</v>
      </c>
      <c r="BD54" s="103">
        <f t="shared" si="8"/>
        <v>-3.197362881375081</v>
      </c>
      <c r="BE54" s="103">
        <f t="shared" si="40"/>
        <v>35.231311886513538</v>
      </c>
      <c r="BF54" s="103">
        <f t="shared" si="40"/>
        <v>35.231311921335227</v>
      </c>
      <c r="BG54" s="103">
        <f t="shared" si="40"/>
        <v>35.231311526068374</v>
      </c>
      <c r="BH54" s="103">
        <f t="shared" si="40"/>
        <v>35.231316012816485</v>
      </c>
      <c r="BI54" s="103">
        <f t="shared" si="40"/>
        <v>35.231265083842032</v>
      </c>
      <c r="BJ54" s="103">
        <f t="shared" si="40"/>
        <v>35.231843299197962</v>
      </c>
      <c r="BK54" s="103">
        <f t="shared" si="40"/>
        <v>35.225294186013286</v>
      </c>
      <c r="BL54" s="103">
        <f t="shared" si="10"/>
        <v>35.301652306575697</v>
      </c>
    </row>
    <row r="55" spans="1:64" ht="12.95" customHeight="1" x14ac:dyDescent="0.2">
      <c r="A55" s="20" t="s">
        <v>251</v>
      </c>
      <c r="B55" s="182" t="s">
        <v>79</v>
      </c>
      <c r="C55" s="20">
        <v>29167.61</v>
      </c>
      <c r="D55" s="20" t="s">
        <v>142</v>
      </c>
      <c r="E55" s="103">
        <f t="shared" si="13"/>
        <v>-23659.326791063086</v>
      </c>
      <c r="F55" s="103">
        <f t="shared" si="14"/>
        <v>-23659.5</v>
      </c>
      <c r="G55" s="103">
        <f t="shared" si="42"/>
        <v>0.17081900000266614</v>
      </c>
      <c r="I55" s="103">
        <f t="shared" si="37"/>
        <v>0.17081900000266614</v>
      </c>
      <c r="P55" s="103">
        <f t="shared" si="16"/>
        <v>-3.7846962626795162E-2</v>
      </c>
      <c r="Q55" s="121">
        <f t="shared" si="17"/>
        <v>14149.11</v>
      </c>
      <c r="S55" s="103">
        <f t="shared" si="18"/>
        <v>4.3541483960079737E-2</v>
      </c>
      <c r="T55" s="103">
        <f t="shared" si="38"/>
        <v>0.1</v>
      </c>
      <c r="U55" s="103">
        <f t="shared" si="43"/>
        <v>4.3541483960079742E-3</v>
      </c>
      <c r="X55" s="103">
        <v>2500</v>
      </c>
      <c r="Y55" s="103">
        <f t="shared" si="39"/>
        <v>-4.8719024998487029E-2</v>
      </c>
      <c r="Z55" s="103">
        <f t="shared" si="20"/>
        <v>-23659.5</v>
      </c>
      <c r="AA55" s="103">
        <f t="shared" si="21"/>
        <v>-1.1281481333673266E-3</v>
      </c>
      <c r="AB55" s="103">
        <f t="shared" si="22"/>
        <v>0.18571122314082705</v>
      </c>
      <c r="AC55" s="103">
        <f t="shared" si="23"/>
        <v>0.2086659626294613</v>
      </c>
      <c r="AD55" s="103">
        <f t="shared" si="32"/>
        <v>0.17194714813603346</v>
      </c>
      <c r="AE55" s="103">
        <f t="shared" si="33"/>
        <v>2.9565821752115034E-3</v>
      </c>
      <c r="AF55" s="103">
        <f t="shared" si="34"/>
        <v>0.2086659626294613</v>
      </c>
      <c r="AG55" s="118"/>
      <c r="AH55" s="103">
        <f t="shared" si="24"/>
        <v>-1.4892223138160923E-2</v>
      </c>
      <c r="AI55" s="103">
        <f t="shared" si="25"/>
        <v>1.1119171670143664</v>
      </c>
      <c r="AJ55" s="103">
        <f t="shared" si="26"/>
        <v>-0.85984019105357679</v>
      </c>
      <c r="AK55" s="103">
        <f t="shared" si="27"/>
        <v>1.3540327158443669E-2</v>
      </c>
      <c r="AL55" s="103">
        <f t="shared" si="28"/>
        <v>0.12040008273533559</v>
      </c>
      <c r="AM55" s="103">
        <f t="shared" si="29"/>
        <v>6.0272869495038628E-2</v>
      </c>
      <c r="AN55" s="103">
        <f t="shared" si="44"/>
        <v>18.957094577049169</v>
      </c>
      <c r="AO55" s="103">
        <f t="shared" si="44"/>
        <v>18.957094555734564</v>
      </c>
      <c r="AP55" s="103">
        <f t="shared" si="44"/>
        <v>18.957094365564895</v>
      </c>
      <c r="AQ55" s="103">
        <f t="shared" si="44"/>
        <v>18.957092668864668</v>
      </c>
      <c r="AR55" s="103">
        <f t="shared" si="44"/>
        <v>18.957077530861447</v>
      </c>
      <c r="AS55" s="103">
        <f t="shared" si="44"/>
        <v>18.956942470300419</v>
      </c>
      <c r="AT55" s="103">
        <f t="shared" si="44"/>
        <v>18.95573755299187</v>
      </c>
      <c r="AU55" s="103">
        <f t="shared" si="31"/>
        <v>18.944994746975084</v>
      </c>
      <c r="AW55" s="103">
        <v>-11750</v>
      </c>
      <c r="AX55" s="103">
        <f t="shared" si="2"/>
        <v>1.1231538773605894E-2</v>
      </c>
      <c r="AY55" s="103">
        <f t="shared" si="3"/>
        <v>8.5351323844390214E-3</v>
      </c>
      <c r="AZ55" s="103">
        <f t="shared" si="4"/>
        <v>2.6964063891668725E-3</v>
      </c>
      <c r="BA55" s="103">
        <f t="shared" si="5"/>
        <v>0.93060678280685216</v>
      </c>
      <c r="BB55" s="103">
        <f t="shared" si="6"/>
        <v>0.24512319972426494</v>
      </c>
      <c r="BC55" s="103">
        <f t="shared" si="7"/>
        <v>-2.2338827531781367</v>
      </c>
      <c r="BD55" s="103">
        <f t="shared" si="8"/>
        <v>-2.0499430407482713</v>
      </c>
      <c r="BE55" s="103">
        <f t="shared" si="40"/>
        <v>35.557506535926052</v>
      </c>
      <c r="BF55" s="103">
        <f t="shared" si="40"/>
        <v>35.557506540697439</v>
      </c>
      <c r="BG55" s="103">
        <f t="shared" si="40"/>
        <v>35.557506462363982</v>
      </c>
      <c r="BH55" s="103">
        <f t="shared" si="40"/>
        <v>35.557507748391238</v>
      </c>
      <c r="BI55" s="103">
        <f t="shared" si="40"/>
        <v>35.557486635567244</v>
      </c>
      <c r="BJ55" s="103">
        <f t="shared" si="40"/>
        <v>35.557833334580145</v>
      </c>
      <c r="BK55" s="103">
        <f t="shared" si="40"/>
        <v>35.552163583712556</v>
      </c>
      <c r="BL55" s="103">
        <f t="shared" si="10"/>
        <v>35.652367550788583</v>
      </c>
    </row>
    <row r="56" spans="1:64" ht="12.95" customHeight="1" x14ac:dyDescent="0.2">
      <c r="A56" s="20" t="s">
        <v>231</v>
      </c>
      <c r="B56" s="182" t="s">
        <v>79</v>
      </c>
      <c r="C56" s="20">
        <v>29167.626</v>
      </c>
      <c r="D56" s="20" t="s">
        <v>142</v>
      </c>
      <c r="E56" s="103">
        <f t="shared" si="13"/>
        <v>-23659.31056720631</v>
      </c>
      <c r="F56" s="103">
        <f t="shared" si="14"/>
        <v>-23659.5</v>
      </c>
      <c r="G56" s="103">
        <f t="shared" si="42"/>
        <v>0.18681900000228779</v>
      </c>
      <c r="I56" s="103">
        <f t="shared" si="37"/>
        <v>0.18681900000228779</v>
      </c>
      <c r="P56" s="103">
        <f t="shared" si="16"/>
        <v>-3.7846962626795162E-2</v>
      </c>
      <c r="Q56" s="121">
        <f t="shared" si="17"/>
        <v>14149.126</v>
      </c>
      <c r="S56" s="103">
        <f t="shared" si="18"/>
        <v>5.0474794764052498E-2</v>
      </c>
      <c r="T56" s="103">
        <f t="shared" si="38"/>
        <v>0.1</v>
      </c>
      <c r="U56" s="103">
        <f t="shared" si="43"/>
        <v>5.04747947640525E-3</v>
      </c>
      <c r="X56" s="103">
        <v>3000</v>
      </c>
      <c r="Y56" s="103">
        <f t="shared" si="39"/>
        <v>-4.7790765290452529E-2</v>
      </c>
      <c r="Z56" s="103">
        <f t="shared" si="20"/>
        <v>-23659.5</v>
      </c>
      <c r="AA56" s="103">
        <f t="shared" si="21"/>
        <v>-1.1281481333673266E-3</v>
      </c>
      <c r="AB56" s="103">
        <f t="shared" si="22"/>
        <v>0.2017112231404487</v>
      </c>
      <c r="AC56" s="103">
        <f t="shared" si="23"/>
        <v>0.22466596262908295</v>
      </c>
      <c r="AD56" s="103">
        <f t="shared" si="32"/>
        <v>0.18794714813565511</v>
      </c>
      <c r="AE56" s="103">
        <f t="shared" si="33"/>
        <v>3.5324130492325884E-3</v>
      </c>
      <c r="AF56" s="103">
        <f t="shared" si="34"/>
        <v>0.22466596262908295</v>
      </c>
      <c r="AG56" s="118"/>
      <c r="AH56" s="103">
        <f t="shared" si="24"/>
        <v>-1.4892223138160923E-2</v>
      </c>
      <c r="AI56" s="103">
        <f t="shared" si="25"/>
        <v>1.1119171670143664</v>
      </c>
      <c r="AJ56" s="103">
        <f t="shared" si="26"/>
        <v>-0.85984019105357679</v>
      </c>
      <c r="AK56" s="103">
        <f t="shared" si="27"/>
        <v>1.3540327158443669E-2</v>
      </c>
      <c r="AL56" s="103">
        <f t="shared" si="28"/>
        <v>0.12040008273533559</v>
      </c>
      <c r="AM56" s="103">
        <f t="shared" si="29"/>
        <v>6.0272869495038628E-2</v>
      </c>
      <c r="AN56" s="103">
        <f t="shared" si="44"/>
        <v>18.957094577049169</v>
      </c>
      <c r="AO56" s="103">
        <f t="shared" si="44"/>
        <v>18.957094555734564</v>
      </c>
      <c r="AP56" s="103">
        <f t="shared" si="44"/>
        <v>18.957094365564895</v>
      </c>
      <c r="AQ56" s="103">
        <f t="shared" si="44"/>
        <v>18.957092668864668</v>
      </c>
      <c r="AR56" s="103">
        <f t="shared" si="44"/>
        <v>18.957077530861447</v>
      </c>
      <c r="AS56" s="103">
        <f t="shared" si="44"/>
        <v>18.956942470300419</v>
      </c>
      <c r="AT56" s="103">
        <f t="shared" si="44"/>
        <v>18.95573755299187</v>
      </c>
      <c r="AU56" s="103">
        <f t="shared" si="31"/>
        <v>18.944994746975084</v>
      </c>
      <c r="AW56" s="103">
        <v>-11500</v>
      </c>
      <c r="AX56" s="103">
        <f t="shared" si="2"/>
        <v>5.2670064565357904E-3</v>
      </c>
      <c r="AY56" s="103">
        <f t="shared" si="3"/>
        <v>8.3101453025318378E-3</v>
      </c>
      <c r="AZ56" s="103">
        <f t="shared" si="4"/>
        <v>-3.0431388459960474E-3</v>
      </c>
      <c r="BA56" s="103">
        <f t="shared" si="5"/>
        <v>0.96205178489797205</v>
      </c>
      <c r="BB56" s="103">
        <f t="shared" si="6"/>
        <v>-7.2052649541173172E-2</v>
      </c>
      <c r="BC56" s="103">
        <f t="shared" si="7"/>
        <v>-1.9141208458902557</v>
      </c>
      <c r="BD56" s="103">
        <f t="shared" si="8"/>
        <v>-1.4194579153146878</v>
      </c>
      <c r="BE56" s="103">
        <f t="shared" si="40"/>
        <v>35.8934446727731</v>
      </c>
      <c r="BF56" s="103">
        <f t="shared" si="40"/>
        <v>35.893444672801444</v>
      </c>
      <c r="BG56" s="103">
        <f t="shared" si="40"/>
        <v>35.893444671721092</v>
      </c>
      <c r="BH56" s="103">
        <f t="shared" si="40"/>
        <v>35.893444712901001</v>
      </c>
      <c r="BI56" s="103">
        <f t="shared" si="40"/>
        <v>35.893443143250238</v>
      </c>
      <c r="BJ56" s="103">
        <f t="shared" si="40"/>
        <v>35.89350298077234</v>
      </c>
      <c r="BK56" s="103">
        <f t="shared" si="40"/>
        <v>35.891232370115688</v>
      </c>
      <c r="BL56" s="103">
        <f t="shared" si="10"/>
        <v>36.003082795001468</v>
      </c>
    </row>
    <row r="57" spans="1:64" ht="12.95" customHeight="1" x14ac:dyDescent="0.2">
      <c r="A57" s="20" t="s">
        <v>231</v>
      </c>
      <c r="B57" s="182" t="s">
        <v>79</v>
      </c>
      <c r="C57" s="20">
        <v>29174.508000000002</v>
      </c>
      <c r="D57" s="20" t="s">
        <v>142</v>
      </c>
      <c r="E57" s="103">
        <f t="shared" si="13"/>
        <v>-23652.33228081062</v>
      </c>
      <c r="F57" s="103">
        <f t="shared" si="14"/>
        <v>-23652.5</v>
      </c>
      <c r="G57" s="103">
        <f t="shared" si="42"/>
        <v>0.16540500000337488</v>
      </c>
      <c r="I57" s="103">
        <f t="shared" si="37"/>
        <v>0.16540500000337488</v>
      </c>
      <c r="P57" s="103">
        <f t="shared" si="16"/>
        <v>-3.767572883337808E-2</v>
      </c>
      <c r="Q57" s="121">
        <f t="shared" si="17"/>
        <v>14156.008000000002</v>
      </c>
      <c r="S57" s="103">
        <f t="shared" si="18"/>
        <v>4.1241782424866785E-2</v>
      </c>
      <c r="T57" s="103">
        <f t="shared" si="38"/>
        <v>0.1</v>
      </c>
      <c r="U57" s="103">
        <f t="shared" si="43"/>
        <v>4.1241782424866784E-3</v>
      </c>
      <c r="X57" s="103">
        <v>3500</v>
      </c>
      <c r="Y57" s="103">
        <f t="shared" si="39"/>
        <v>-3.939100915662351E-2</v>
      </c>
      <c r="Z57" s="103">
        <f t="shared" si="20"/>
        <v>-23652.5</v>
      </c>
      <c r="AA57" s="103">
        <f t="shared" si="21"/>
        <v>-1.0327238894994248E-3</v>
      </c>
      <c r="AB57" s="103">
        <f t="shared" si="22"/>
        <v>0.18020188355683195</v>
      </c>
      <c r="AC57" s="103">
        <f t="shared" si="23"/>
        <v>0.20308072883675296</v>
      </c>
      <c r="AD57" s="103">
        <f t="shared" si="32"/>
        <v>0.16643772389287431</v>
      </c>
      <c r="AE57" s="103">
        <f t="shared" si="33"/>
        <v>2.7701515934640663E-3</v>
      </c>
      <c r="AF57" s="103">
        <f t="shared" si="34"/>
        <v>0.20308072883675296</v>
      </c>
      <c r="AG57" s="118"/>
      <c r="AH57" s="103">
        <f t="shared" si="24"/>
        <v>-1.4796883553457076E-2</v>
      </c>
      <c r="AI57" s="103">
        <f t="shared" si="25"/>
        <v>1.1117410502082521</v>
      </c>
      <c r="AJ57" s="103">
        <f t="shared" si="26"/>
        <v>-0.85345663986566489</v>
      </c>
      <c r="AK57" s="103">
        <f t="shared" si="27"/>
        <v>1.4924155937142129E-2</v>
      </c>
      <c r="AL57" s="103">
        <f t="shared" si="28"/>
        <v>0.1327744201300888</v>
      </c>
      <c r="AM57" s="103">
        <f t="shared" si="29"/>
        <v>6.6484910907814138E-2</v>
      </c>
      <c r="AN57" s="103">
        <f t="shared" si="44"/>
        <v>18.968153325801033</v>
      </c>
      <c r="AO57" s="103">
        <f t="shared" si="44"/>
        <v>18.968153302473429</v>
      </c>
      <c r="AP57" s="103">
        <f t="shared" si="44"/>
        <v>18.968153094082194</v>
      </c>
      <c r="AQ57" s="103">
        <f t="shared" si="44"/>
        <v>18.968151232472316</v>
      </c>
      <c r="AR57" s="103">
        <f t="shared" si="44"/>
        <v>18.968134602274102</v>
      </c>
      <c r="AS57" s="103">
        <f t="shared" si="44"/>
        <v>18.96798604226953</v>
      </c>
      <c r="AT57" s="103">
        <f t="shared" si="44"/>
        <v>18.966659050024028</v>
      </c>
      <c r="AU57" s="103">
        <f t="shared" si="31"/>
        <v>18.954814773813041</v>
      </c>
      <c r="AW57" s="103">
        <v>-11250</v>
      </c>
      <c r="AX57" s="103">
        <f t="shared" si="2"/>
        <v>-5.4684437503040202E-4</v>
      </c>
      <c r="AY57" s="103">
        <f t="shared" si="3"/>
        <v>8.0804202390877856E-3</v>
      </c>
      <c r="AZ57" s="103">
        <f t="shared" si="4"/>
        <v>-8.6272646141181877E-3</v>
      </c>
      <c r="BA57" s="103">
        <f t="shared" si="5"/>
        <v>1.0000568230914928</v>
      </c>
      <c r="BB57" s="103">
        <f t="shared" si="6"/>
        <v>-0.40405335356113919</v>
      </c>
      <c r="BC57" s="103">
        <f t="shared" si="7"/>
        <v>-1.5702922778290516</v>
      </c>
      <c r="BD57" s="103">
        <f t="shared" si="8"/>
        <v>-0.99949607802416118</v>
      </c>
      <c r="BE57" s="103">
        <f t="shared" si="40"/>
        <v>36.24178977923755</v>
      </c>
      <c r="BF57" s="103">
        <f t="shared" si="40"/>
        <v>36.241789779238267</v>
      </c>
      <c r="BG57" s="103">
        <f t="shared" si="40"/>
        <v>36.241789779294592</v>
      </c>
      <c r="BH57" s="103">
        <f t="shared" si="40"/>
        <v>36.241789783706942</v>
      </c>
      <c r="BI57" s="103">
        <f t="shared" si="40"/>
        <v>36.241790129369477</v>
      </c>
      <c r="BJ57" s="103">
        <f t="shared" si="40"/>
        <v>36.241817205231882</v>
      </c>
      <c r="BK57" s="103">
        <f t="shared" si="40"/>
        <v>36.24391844982258</v>
      </c>
      <c r="BL57" s="103">
        <f t="shared" si="10"/>
        <v>36.353798039214361</v>
      </c>
    </row>
    <row r="58" spans="1:64" ht="12.95" customHeight="1" x14ac:dyDescent="0.2">
      <c r="A58" s="20" t="s">
        <v>231</v>
      </c>
      <c r="B58" s="182" t="s">
        <v>78</v>
      </c>
      <c r="C58" s="20">
        <v>29184.87</v>
      </c>
      <c r="D58" s="20" t="s">
        <v>142</v>
      </c>
      <c r="E58" s="103">
        <f t="shared" si="13"/>
        <v>-23641.825305566199</v>
      </c>
      <c r="F58" s="103">
        <f t="shared" si="14"/>
        <v>-23642</v>
      </c>
      <c r="G58" s="103">
        <f t="shared" si="42"/>
        <v>0.17228400000021793</v>
      </c>
      <c r="I58" s="103">
        <f t="shared" si="37"/>
        <v>0.17228400000021793</v>
      </c>
      <c r="P58" s="103">
        <f t="shared" si="16"/>
        <v>-3.7420248109213627E-2</v>
      </c>
      <c r="Q58" s="121">
        <f t="shared" si="17"/>
        <v>14166.369999999999</v>
      </c>
      <c r="S58" s="103">
        <f t="shared" si="18"/>
        <v>4.3975871675142025E-2</v>
      </c>
      <c r="T58" s="103">
        <f t="shared" si="38"/>
        <v>0.1</v>
      </c>
      <c r="U58" s="103">
        <f t="shared" si="43"/>
        <v>4.3975871675142027E-3</v>
      </c>
      <c r="X58" s="103">
        <v>4000</v>
      </c>
      <c r="Y58" s="103">
        <f t="shared" si="39"/>
        <v>-2.7337392738831956E-2</v>
      </c>
      <c r="Z58" s="103">
        <f t="shared" si="20"/>
        <v>-23642</v>
      </c>
      <c r="AA58" s="103">
        <f t="shared" si="21"/>
        <v>-8.8623651371428497E-4</v>
      </c>
      <c r="AB58" s="103">
        <f t="shared" si="22"/>
        <v>0.18693451620180307</v>
      </c>
      <c r="AC58" s="103">
        <f t="shared" si="23"/>
        <v>0.20970424810943156</v>
      </c>
      <c r="AD58" s="103">
        <f t="shared" si="32"/>
        <v>0.17317023651393221</v>
      </c>
      <c r="AE58" s="103">
        <f t="shared" si="33"/>
        <v>2.9987930814291222E-3</v>
      </c>
      <c r="AF58" s="103">
        <f t="shared" si="34"/>
        <v>0.20970424810943156</v>
      </c>
      <c r="AG58" s="118"/>
      <c r="AH58" s="103">
        <f t="shared" si="24"/>
        <v>-1.4650516201585136E-2</v>
      </c>
      <c r="AI58" s="103">
        <f t="shared" si="25"/>
        <v>1.1114449357779772</v>
      </c>
      <c r="AJ58" s="103">
        <f t="shared" si="26"/>
        <v>-0.84364079367476108</v>
      </c>
      <c r="AK58" s="103">
        <f t="shared" si="27"/>
        <v>1.6994676269991162E-2</v>
      </c>
      <c r="AL58" s="103">
        <f t="shared" si="28"/>
        <v>0.15132810240707717</v>
      </c>
      <c r="AM58" s="103">
        <f t="shared" si="29"/>
        <v>7.5808776093317334E-2</v>
      </c>
      <c r="AN58" s="103">
        <f t="shared" si="44"/>
        <v>18.9847379525261</v>
      </c>
      <c r="AO58" s="103">
        <f t="shared" si="44"/>
        <v>18.984737926276431</v>
      </c>
      <c r="AP58" s="103">
        <f t="shared" si="44"/>
        <v>18.984737691284995</v>
      </c>
      <c r="AQ58" s="103">
        <f t="shared" si="44"/>
        <v>18.984735587602749</v>
      </c>
      <c r="AR58" s="103">
        <f t="shared" si="44"/>
        <v>18.984716755117738</v>
      </c>
      <c r="AS58" s="103">
        <f t="shared" si="44"/>
        <v>18.984548165980993</v>
      </c>
      <c r="AT58" s="103">
        <f t="shared" si="44"/>
        <v>18.983039120842296</v>
      </c>
      <c r="AU58" s="103">
        <f t="shared" si="31"/>
        <v>18.969544814069984</v>
      </c>
      <c r="AW58" s="103">
        <v>-11000</v>
      </c>
      <c r="AX58" s="103">
        <f t="shared" si="2"/>
        <v>-5.4837953679600839E-3</v>
      </c>
      <c r="AY58" s="103">
        <f t="shared" si="3"/>
        <v>7.8459571941068684E-3</v>
      </c>
      <c r="AZ58" s="103">
        <f t="shared" si="4"/>
        <v>-1.3329752562066952E-2</v>
      </c>
      <c r="BA58" s="103">
        <f t="shared" si="5"/>
        <v>1.0410698787902539</v>
      </c>
      <c r="BB58" s="103">
        <f t="shared" si="6"/>
        <v>-0.70917798861845105</v>
      </c>
      <c r="BC58" s="103">
        <f t="shared" si="7"/>
        <v>-1.197904386334155</v>
      </c>
      <c r="BD58" s="103">
        <f t="shared" si="8"/>
        <v>-0.68259968398913051</v>
      </c>
      <c r="BE58" s="103">
        <f t="shared" si="40"/>
        <v>36.604311812988136</v>
      </c>
      <c r="BF58" s="103">
        <f t="shared" si="40"/>
        <v>36.6043118149775</v>
      </c>
      <c r="BG58" s="103">
        <f t="shared" si="40"/>
        <v>36.604311853488497</v>
      </c>
      <c r="BH58" s="103">
        <f t="shared" si="40"/>
        <v>36.604312598999698</v>
      </c>
      <c r="BI58" s="103">
        <f t="shared" si="40"/>
        <v>36.604327030691493</v>
      </c>
      <c r="BJ58" s="103">
        <f t="shared" si="40"/>
        <v>36.604606321487267</v>
      </c>
      <c r="BK58" s="103">
        <f t="shared" si="40"/>
        <v>36.609981882350176</v>
      </c>
      <c r="BL58" s="103">
        <f t="shared" si="10"/>
        <v>36.704513283427247</v>
      </c>
    </row>
    <row r="59" spans="1:64" ht="12.95" customHeight="1" x14ac:dyDescent="0.2">
      <c r="A59" s="20" t="s">
        <v>231</v>
      </c>
      <c r="B59" s="182" t="s">
        <v>78</v>
      </c>
      <c r="C59" s="20">
        <v>29191.78</v>
      </c>
      <c r="D59" s="20" t="s">
        <v>142</v>
      </c>
      <c r="E59" s="103">
        <f t="shared" si="13"/>
        <v>-23634.818627421155</v>
      </c>
      <c r="F59" s="103">
        <f t="shared" si="14"/>
        <v>-23635</v>
      </c>
      <c r="G59" s="103">
        <f t="shared" si="42"/>
        <v>0.17887000000337139</v>
      </c>
      <c r="I59" s="103">
        <f t="shared" si="37"/>
        <v>0.17887000000337139</v>
      </c>
      <c r="P59" s="103">
        <f t="shared" si="16"/>
        <v>-3.7250861827881114E-2</v>
      </c>
      <c r="Q59" s="121">
        <f t="shared" si="17"/>
        <v>14173.279999999999</v>
      </c>
      <c r="S59" s="103">
        <f t="shared" si="18"/>
        <v>4.6708226918683336E-2</v>
      </c>
      <c r="T59" s="103">
        <f t="shared" si="38"/>
        <v>0.1</v>
      </c>
      <c r="U59" s="103">
        <f t="shared" si="43"/>
        <v>4.6708226918683341E-3</v>
      </c>
      <c r="X59" s="103">
        <v>4500</v>
      </c>
      <c r="Y59" s="103">
        <f t="shared" si="39"/>
        <v>-1.7070014953478596E-2</v>
      </c>
      <c r="Z59" s="103">
        <f t="shared" si="20"/>
        <v>-23635</v>
      </c>
      <c r="AA59" s="103">
        <f t="shared" si="21"/>
        <v>-7.863652264964785E-4</v>
      </c>
      <c r="AB59" s="103">
        <f t="shared" si="22"/>
        <v>0.19342072029045895</v>
      </c>
      <c r="AC59" s="103">
        <f t="shared" si="23"/>
        <v>0.21612086183125251</v>
      </c>
      <c r="AD59" s="103">
        <f t="shared" si="32"/>
        <v>0.17965636522986786</v>
      </c>
      <c r="AE59" s="103">
        <f t="shared" si="33"/>
        <v>3.2276409567607678E-3</v>
      </c>
      <c r="AF59" s="103">
        <f t="shared" si="34"/>
        <v>0.21612086183125251</v>
      </c>
      <c r="AG59" s="118"/>
      <c r="AH59" s="103">
        <f t="shared" si="24"/>
        <v>-1.4550720287087569E-2</v>
      </c>
      <c r="AI59" s="103">
        <f t="shared" si="25"/>
        <v>1.1112263127029935</v>
      </c>
      <c r="AJ59" s="103">
        <f t="shared" si="26"/>
        <v>-0.8369385029734846</v>
      </c>
      <c r="AK59" s="103">
        <f t="shared" si="27"/>
        <v>1.8371175644883612E-2</v>
      </c>
      <c r="AL59" s="103">
        <f t="shared" si="28"/>
        <v>0.16369145736004151</v>
      </c>
      <c r="AM59" s="103">
        <f t="shared" si="29"/>
        <v>8.2028973661984528E-2</v>
      </c>
      <c r="AN59" s="103">
        <f t="shared" si="44"/>
        <v>18.995791792775364</v>
      </c>
      <c r="AO59" s="103">
        <f t="shared" si="44"/>
        <v>18.995791764648448</v>
      </c>
      <c r="AP59" s="103">
        <f t="shared" si="44"/>
        <v>18.995791512457053</v>
      </c>
      <c r="AQ59" s="103">
        <f t="shared" si="44"/>
        <v>18.995789251260323</v>
      </c>
      <c r="AR59" s="103">
        <f t="shared" si="44"/>
        <v>18.995768976967536</v>
      </c>
      <c r="AS59" s="103">
        <f t="shared" si="44"/>
        <v>18.995587196749476</v>
      </c>
      <c r="AT59" s="103">
        <f t="shared" si="44"/>
        <v>18.993957563538441</v>
      </c>
      <c r="AU59" s="103">
        <f t="shared" si="31"/>
        <v>18.979364840907948</v>
      </c>
      <c r="AW59" s="103">
        <v>-10750</v>
      </c>
      <c r="AX59" s="103">
        <f t="shared" si="2"/>
        <v>-8.7677391764319802E-3</v>
      </c>
      <c r="AY59" s="103">
        <f t="shared" si="3"/>
        <v>7.6067561675890807E-3</v>
      </c>
      <c r="AZ59" s="103">
        <f t="shared" si="4"/>
        <v>-1.6374495344021061E-2</v>
      </c>
      <c r="BA59" s="103">
        <f t="shared" si="5"/>
        <v>1.0788866506269026</v>
      </c>
      <c r="BB59" s="103">
        <f t="shared" si="6"/>
        <v>-0.9285569938940863</v>
      </c>
      <c r="BC59" s="103">
        <f t="shared" si="7"/>
        <v>-0.79572975547618308</v>
      </c>
      <c r="BD59" s="103">
        <f t="shared" si="8"/>
        <v>-0.42027870067821765</v>
      </c>
      <c r="BE59" s="103">
        <f t="shared" si="40"/>
        <v>36.981059110735721</v>
      </c>
      <c r="BF59" s="103">
        <f t="shared" si="40"/>
        <v>36.981059137031124</v>
      </c>
      <c r="BG59" s="103">
        <f t="shared" si="40"/>
        <v>36.981059446760007</v>
      </c>
      <c r="BH59" s="103">
        <f t="shared" si="40"/>
        <v>36.981063094995235</v>
      </c>
      <c r="BI59" s="103">
        <f t="shared" si="40"/>
        <v>36.981106065961569</v>
      </c>
      <c r="BJ59" s="103">
        <f t="shared" si="40"/>
        <v>36.981612080855747</v>
      </c>
      <c r="BK59" s="103">
        <f t="shared" si="40"/>
        <v>36.987554093822467</v>
      </c>
      <c r="BL59" s="103">
        <f t="shared" si="10"/>
        <v>37.055228527640132</v>
      </c>
    </row>
    <row r="60" spans="1:64" ht="12.95" customHeight="1" x14ac:dyDescent="0.2">
      <c r="A60" s="20" t="s">
        <v>231</v>
      </c>
      <c r="B60" s="182" t="s">
        <v>78</v>
      </c>
      <c r="C60" s="20">
        <v>29193.726999999999</v>
      </c>
      <c r="D60" s="20" t="s">
        <v>142</v>
      </c>
      <c r="E60" s="103">
        <f t="shared" si="13"/>
        <v>-23632.844386849752</v>
      </c>
      <c r="F60" s="103">
        <f t="shared" si="14"/>
        <v>-23633</v>
      </c>
      <c r="G60" s="103">
        <f t="shared" si="42"/>
        <v>0.15346600000339095</v>
      </c>
      <c r="I60" s="103">
        <f t="shared" si="37"/>
        <v>0.15346600000339095</v>
      </c>
      <c r="P60" s="103">
        <f t="shared" si="16"/>
        <v>-3.7202605450360894E-2</v>
      </c>
      <c r="Q60" s="121">
        <f t="shared" si="17"/>
        <v>14175.226999999999</v>
      </c>
      <c r="S60" s="103">
        <f t="shared" si="18"/>
        <v>3.6354517105678483E-2</v>
      </c>
      <c r="T60" s="103">
        <f t="shared" si="38"/>
        <v>0.1</v>
      </c>
      <c r="U60" s="103">
        <f t="shared" si="43"/>
        <v>3.6354517105678485E-3</v>
      </c>
      <c r="X60" s="103">
        <v>5000</v>
      </c>
      <c r="Y60" s="103">
        <f t="shared" si="39"/>
        <v>-1.3248466489854737E-2</v>
      </c>
      <c r="Z60" s="103">
        <f t="shared" si="20"/>
        <v>-23633</v>
      </c>
      <c r="AA60" s="103">
        <f t="shared" si="21"/>
        <v>-7.5750789470692241E-4</v>
      </c>
      <c r="AB60" s="103">
        <f t="shared" si="22"/>
        <v>0.16798788381148255</v>
      </c>
      <c r="AC60" s="103">
        <f t="shared" si="23"/>
        <v>0.19066860545375183</v>
      </c>
      <c r="AD60" s="103">
        <f t="shared" si="32"/>
        <v>0.15422350789809786</v>
      </c>
      <c r="AE60" s="103">
        <f t="shared" si="33"/>
        <v>2.3784890388394656E-3</v>
      </c>
      <c r="AF60" s="103">
        <f t="shared" si="34"/>
        <v>0.19066860545375183</v>
      </c>
      <c r="AG60" s="118"/>
      <c r="AH60" s="103">
        <f t="shared" si="24"/>
        <v>-1.4521883808091595E-2</v>
      </c>
      <c r="AI60" s="103">
        <f t="shared" si="25"/>
        <v>1.1111607419100138</v>
      </c>
      <c r="AJ60" s="103">
        <f t="shared" si="26"/>
        <v>-0.83500052232103017</v>
      </c>
      <c r="AK60" s="103">
        <f t="shared" si="27"/>
        <v>1.8763853284829237E-2</v>
      </c>
      <c r="AL60" s="103">
        <f t="shared" si="28"/>
        <v>0.16722293298957541</v>
      </c>
      <c r="AM60" s="103">
        <f t="shared" si="29"/>
        <v>8.3806852048088215E-2</v>
      </c>
      <c r="AN60" s="103">
        <f t="shared" si="44"/>
        <v>18.998949625348381</v>
      </c>
      <c r="AO60" s="103">
        <f t="shared" si="44"/>
        <v>18.998949596696164</v>
      </c>
      <c r="AP60" s="103">
        <f t="shared" si="44"/>
        <v>18.998949339674009</v>
      </c>
      <c r="AQ60" s="103">
        <f t="shared" si="44"/>
        <v>18.998947034079929</v>
      </c>
      <c r="AR60" s="103">
        <f t="shared" si="44"/>
        <v>18.998926351991713</v>
      </c>
      <c r="AS60" s="103">
        <f t="shared" si="44"/>
        <v>18.998740828381084</v>
      </c>
      <c r="AT60" s="103">
        <f t="shared" si="44"/>
        <v>18.997076864756647</v>
      </c>
      <c r="AU60" s="103">
        <f t="shared" si="31"/>
        <v>18.982170562861647</v>
      </c>
      <c r="AW60" s="103">
        <v>-10500</v>
      </c>
      <c r="AX60" s="103">
        <f t="shared" si="2"/>
        <v>-9.7441161663933615E-3</v>
      </c>
      <c r="AY60" s="103">
        <f t="shared" si="3"/>
        <v>7.3628171595344254E-3</v>
      </c>
      <c r="AZ60" s="103">
        <f t="shared" si="4"/>
        <v>-1.7106933325927786E-2</v>
      </c>
      <c r="BA60" s="103">
        <f t="shared" si="5"/>
        <v>1.1051719168817631</v>
      </c>
      <c r="BB60" s="103">
        <f t="shared" si="6"/>
        <v>-0.99889093603162815</v>
      </c>
      <c r="BC60" s="103">
        <f t="shared" si="7"/>
        <v>-0.36833829981722038</v>
      </c>
      <c r="BD60" s="103">
        <f t="shared" si="8"/>
        <v>-0.18628002680187061</v>
      </c>
      <c r="BE60" s="103">
        <f t="shared" si="40"/>
        <v>37.36944933931521</v>
      </c>
      <c r="BF60" s="103">
        <f t="shared" si="40"/>
        <v>37.369449387648999</v>
      </c>
      <c r="BG60" s="103">
        <f t="shared" si="40"/>
        <v>37.369449840794765</v>
      </c>
      <c r="BH60" s="103">
        <f t="shared" si="40"/>
        <v>37.369454089187272</v>
      </c>
      <c r="BI60" s="103">
        <f t="shared" si="40"/>
        <v>37.369493918982059</v>
      </c>
      <c r="BJ60" s="103">
        <f t="shared" si="40"/>
        <v>37.369867307378684</v>
      </c>
      <c r="BK60" s="103">
        <f t="shared" si="40"/>
        <v>37.373365367554932</v>
      </c>
      <c r="BL60" s="103">
        <f t="shared" si="10"/>
        <v>37.405943771853018</v>
      </c>
    </row>
    <row r="61" spans="1:64" ht="12.95" customHeight="1" x14ac:dyDescent="0.2">
      <c r="A61" s="20" t="s">
        <v>231</v>
      </c>
      <c r="B61" s="182" t="s">
        <v>78</v>
      </c>
      <c r="C61" s="20">
        <v>29197.698</v>
      </c>
      <c r="D61" s="20" t="s">
        <v>142</v>
      </c>
      <c r="E61" s="103">
        <f t="shared" si="13"/>
        <v>-23628.817828396208</v>
      </c>
      <c r="F61" s="103">
        <f t="shared" si="14"/>
        <v>-23629</v>
      </c>
      <c r="G61" s="103">
        <f t="shared" si="42"/>
        <v>0.17965800000456511</v>
      </c>
      <c r="I61" s="103">
        <f t="shared" si="37"/>
        <v>0.17965800000456511</v>
      </c>
      <c r="P61" s="103">
        <f t="shared" si="16"/>
        <v>-3.7106281119348265E-2</v>
      </c>
      <c r="Q61" s="121">
        <f t="shared" si="17"/>
        <v>14179.198</v>
      </c>
      <c r="S61" s="103">
        <f t="shared" si="18"/>
        <v>4.6986753571166953E-2</v>
      </c>
      <c r="T61" s="103">
        <f t="shared" si="38"/>
        <v>0.1</v>
      </c>
      <c r="U61" s="103">
        <f t="shared" si="43"/>
        <v>4.6986753571166958E-3</v>
      </c>
      <c r="X61" s="103">
        <v>5500</v>
      </c>
      <c r="Y61" s="103">
        <f t="shared" si="39"/>
        <v>-1.7693620671279026E-2</v>
      </c>
      <c r="Z61" s="103">
        <f t="shared" si="20"/>
        <v>-23629</v>
      </c>
      <c r="AA61" s="103">
        <f t="shared" si="21"/>
        <v>-6.9936525693893581E-4</v>
      </c>
      <c r="AB61" s="103">
        <f t="shared" si="22"/>
        <v>0.19412178197078342</v>
      </c>
      <c r="AC61" s="103">
        <f t="shared" si="23"/>
        <v>0.21676428112391338</v>
      </c>
      <c r="AD61" s="103">
        <f t="shared" si="32"/>
        <v>0.18035736526150403</v>
      </c>
      <c r="AE61" s="103">
        <f t="shared" si="33"/>
        <v>3.252877920407158E-3</v>
      </c>
      <c r="AF61" s="103">
        <f t="shared" si="34"/>
        <v>0.21676428112391338</v>
      </c>
      <c r="AG61" s="118"/>
      <c r="AH61" s="103">
        <f t="shared" si="24"/>
        <v>-1.4463781966218316E-2</v>
      </c>
      <c r="AI61" s="103">
        <f t="shared" si="25"/>
        <v>1.1110254670687993</v>
      </c>
      <c r="AJ61" s="103">
        <f t="shared" si="26"/>
        <v>-0.83109405216741561</v>
      </c>
      <c r="AK61" s="103">
        <f t="shared" si="27"/>
        <v>1.9548360397594562E-2</v>
      </c>
      <c r="AL61" s="103">
        <f t="shared" si="28"/>
        <v>0.17428461207634871</v>
      </c>
      <c r="AM61" s="103">
        <f t="shared" si="29"/>
        <v>8.7363557995293634E-2</v>
      </c>
      <c r="AN61" s="103">
        <f t="shared" si="44"/>
        <v>19.005264721681023</v>
      </c>
      <c r="AO61" s="103">
        <f t="shared" si="44"/>
        <v>19.00526469199351</v>
      </c>
      <c r="AP61" s="103">
        <f t="shared" si="44"/>
        <v>19.005264425425583</v>
      </c>
      <c r="AQ61" s="103">
        <f t="shared" si="44"/>
        <v>19.005262031879226</v>
      </c>
      <c r="AR61" s="103">
        <f t="shared" si="44"/>
        <v>19.005240539971069</v>
      </c>
      <c r="AS61" s="103">
        <f t="shared" si="44"/>
        <v>19.005047565080822</v>
      </c>
      <c r="AT61" s="103">
        <f t="shared" si="44"/>
        <v>19.003315112695095</v>
      </c>
      <c r="AU61" s="103">
        <f t="shared" si="31"/>
        <v>18.987782006769056</v>
      </c>
      <c r="AW61" s="103">
        <v>-10250</v>
      </c>
      <c r="AX61" s="103">
        <f t="shared" si="2"/>
        <v>-8.1288995271005249E-3</v>
      </c>
      <c r="AY61" s="103">
        <f t="shared" si="3"/>
        <v>7.1141401699429023E-3</v>
      </c>
      <c r="AZ61" s="103">
        <f t="shared" si="4"/>
        <v>-1.5243039697043426E-2</v>
      </c>
      <c r="BA61" s="103">
        <f t="shared" si="5"/>
        <v>1.1124361468923345</v>
      </c>
      <c r="BB61" s="103">
        <f t="shared" si="6"/>
        <v>-0.88324400696240035</v>
      </c>
      <c r="BC61" s="103">
        <f t="shared" si="7"/>
        <v>7.2620777714279688E-2</v>
      </c>
      <c r="BD61" s="103">
        <f t="shared" si="8"/>
        <v>3.6326355019602657E-2</v>
      </c>
      <c r="BE61" s="103">
        <f t="shared" si="40"/>
        <v>37.763964999828943</v>
      </c>
      <c r="BF61" s="103">
        <f t="shared" si="40"/>
        <v>37.763964986683042</v>
      </c>
      <c r="BG61" s="103">
        <f t="shared" si="40"/>
        <v>37.763964869826737</v>
      </c>
      <c r="BH61" s="103">
        <f t="shared" si="40"/>
        <v>37.763963831069809</v>
      </c>
      <c r="BI61" s="103">
        <f t="shared" si="40"/>
        <v>37.763954597373896</v>
      </c>
      <c r="BJ61" s="103">
        <f t="shared" si="40"/>
        <v>37.763872517644344</v>
      </c>
      <c r="BK61" s="103">
        <f t="shared" si="40"/>
        <v>37.763142917563492</v>
      </c>
      <c r="BL61" s="103">
        <f t="shared" si="10"/>
        <v>37.756659016065903</v>
      </c>
    </row>
    <row r="62" spans="1:64" ht="12.95" customHeight="1" x14ac:dyDescent="0.2">
      <c r="A62" s="20" t="s">
        <v>231</v>
      </c>
      <c r="B62" s="182" t="s">
        <v>78</v>
      </c>
      <c r="C62" s="20">
        <v>29198.677</v>
      </c>
      <c r="D62" s="20" t="s">
        <v>142</v>
      </c>
      <c r="E62" s="103">
        <f t="shared" si="13"/>
        <v>-23627.825131159741</v>
      </c>
      <c r="F62" s="103">
        <f t="shared" si="14"/>
        <v>-23628</v>
      </c>
      <c r="G62" s="103">
        <f t="shared" si="42"/>
        <v>0.1724560000038764</v>
      </c>
      <c r="I62" s="103">
        <f t="shared" si="37"/>
        <v>0.1724560000038764</v>
      </c>
      <c r="P62" s="103">
        <f t="shared" si="16"/>
        <v>-3.7082239532600703E-2</v>
      </c>
      <c r="Q62" s="121">
        <f t="shared" si="17"/>
        <v>14180.177</v>
      </c>
      <c r="S62" s="103">
        <f t="shared" si="18"/>
        <v>4.3906273828046058E-2</v>
      </c>
      <c r="T62" s="103">
        <f t="shared" si="38"/>
        <v>0.1</v>
      </c>
      <c r="U62" s="103">
        <f t="shared" si="43"/>
        <v>4.390627382804606E-3</v>
      </c>
      <c r="X62" s="103">
        <v>6000</v>
      </c>
      <c r="Y62" s="103">
        <f t="shared" si="39"/>
        <v>-2.8583327161975945E-2</v>
      </c>
      <c r="Z62" s="103">
        <f t="shared" si="20"/>
        <v>-23628</v>
      </c>
      <c r="AA62" s="103">
        <f t="shared" si="21"/>
        <v>-6.8474069270926634E-4</v>
      </c>
      <c r="AB62" s="103">
        <f t="shared" si="22"/>
        <v>0.18690516741531946</v>
      </c>
      <c r="AC62" s="103">
        <f t="shared" si="23"/>
        <v>0.2095382395364771</v>
      </c>
      <c r="AD62" s="103">
        <f t="shared" si="32"/>
        <v>0.17314074069658567</v>
      </c>
      <c r="AE62" s="103">
        <f t="shared" si="33"/>
        <v>2.9977716088962318E-3</v>
      </c>
      <c r="AF62" s="103">
        <f t="shared" si="34"/>
        <v>0.2095382395364771</v>
      </c>
      <c r="AG62" s="118"/>
      <c r="AH62" s="103">
        <f t="shared" si="24"/>
        <v>-1.4449167411443061E-2</v>
      </c>
      <c r="AI62" s="103">
        <f t="shared" si="25"/>
        <v>1.1109907883664683</v>
      </c>
      <c r="AJ62" s="103">
        <f t="shared" si="26"/>
        <v>-0.83011110264039445</v>
      </c>
      <c r="AK62" s="103">
        <f t="shared" si="27"/>
        <v>1.9744306264569137E-2</v>
      </c>
      <c r="AL62" s="103">
        <f t="shared" si="28"/>
        <v>0.17604976044995685</v>
      </c>
      <c r="AM62" s="103">
        <f t="shared" si="29"/>
        <v>8.8252937139955703E-2</v>
      </c>
      <c r="AN62" s="103">
        <f t="shared" si="44"/>
        <v>19.006843374408149</v>
      </c>
      <c r="AO62" s="103">
        <f t="shared" si="44"/>
        <v>19.006843344465054</v>
      </c>
      <c r="AP62" s="103">
        <f t="shared" si="44"/>
        <v>19.006843075535279</v>
      </c>
      <c r="AQ62" s="103">
        <f t="shared" si="44"/>
        <v>19.006840660180043</v>
      </c>
      <c r="AR62" s="103">
        <f t="shared" si="44"/>
        <v>19.006818967045561</v>
      </c>
      <c r="AS62" s="103">
        <f t="shared" si="44"/>
        <v>19.006624136901873</v>
      </c>
      <c r="AT62" s="103">
        <f t="shared" si="44"/>
        <v>19.00487459902693</v>
      </c>
      <c r="AU62" s="103">
        <f t="shared" si="31"/>
        <v>18.989184867745905</v>
      </c>
      <c r="AW62" s="103">
        <v>-10000</v>
      </c>
      <c r="AX62" s="103">
        <f t="shared" si="2"/>
        <v>-4.1929754676788885E-3</v>
      </c>
      <c r="AY62" s="103">
        <f t="shared" si="3"/>
        <v>6.860725198814515E-3</v>
      </c>
      <c r="AZ62" s="103">
        <f t="shared" si="4"/>
        <v>-1.1053700666493404E-2</v>
      </c>
      <c r="BA62" s="103">
        <f t="shared" si="5"/>
        <v>1.0983434401600105</v>
      </c>
      <c r="BB62" s="103">
        <f t="shared" si="6"/>
        <v>-0.60084623798130632</v>
      </c>
      <c r="BC62" s="103">
        <f t="shared" si="7"/>
        <v>0.5107973410874932</v>
      </c>
      <c r="BD62" s="103">
        <f t="shared" si="8"/>
        <v>0.26110057666025105</v>
      </c>
      <c r="BE62" s="103">
        <f t="shared" si="40"/>
        <v>38.157232001875904</v>
      </c>
      <c r="BF62" s="103">
        <f t="shared" si="40"/>
        <v>38.157231953357417</v>
      </c>
      <c r="BG62" s="103">
        <f t="shared" si="40"/>
        <v>38.157231473493546</v>
      </c>
      <c r="BH62" s="103">
        <f t="shared" si="40"/>
        <v>38.157226727487341</v>
      </c>
      <c r="BI62" s="103">
        <f t="shared" si="40"/>
        <v>38.157179788576109</v>
      </c>
      <c r="BJ62" s="103">
        <f t="shared" si="40"/>
        <v>38.15671561221636</v>
      </c>
      <c r="BK62" s="103">
        <f t="shared" si="40"/>
        <v>38.15213108131325</v>
      </c>
      <c r="BL62" s="103">
        <f t="shared" si="10"/>
        <v>38.107374260278789</v>
      </c>
    </row>
    <row r="63" spans="1:64" ht="12.95" customHeight="1" x14ac:dyDescent="0.2">
      <c r="A63" s="20" t="s">
        <v>231</v>
      </c>
      <c r="B63" s="182" t="s">
        <v>78</v>
      </c>
      <c r="C63" s="20">
        <v>29202.617999999999</v>
      </c>
      <c r="D63" s="20" t="s">
        <v>142</v>
      </c>
      <c r="E63" s="103">
        <f t="shared" si="13"/>
        <v>-23623.828992437655</v>
      </c>
      <c r="F63" s="103">
        <f t="shared" si="14"/>
        <v>-23624</v>
      </c>
      <c r="G63" s="103">
        <f t="shared" si="42"/>
        <v>0.16864800000257674</v>
      </c>
      <c r="I63" s="103">
        <f t="shared" si="37"/>
        <v>0.16864800000257674</v>
      </c>
      <c r="P63" s="103">
        <f t="shared" si="16"/>
        <v>-3.6986232406677547E-2</v>
      </c>
      <c r="Q63" s="121">
        <f t="shared" si="17"/>
        <v>14184.117999999999</v>
      </c>
      <c r="S63" s="103">
        <f t="shared" si="18"/>
        <v>4.2285437538543198E-2</v>
      </c>
      <c r="T63" s="103">
        <f t="shared" si="38"/>
        <v>0.1</v>
      </c>
      <c r="U63" s="103">
        <f t="shared" si="43"/>
        <v>4.2285437538543197E-3</v>
      </c>
      <c r="X63" s="103">
        <v>6500</v>
      </c>
      <c r="Y63" s="103">
        <f t="shared" si="39"/>
        <v>-4.1257282335216923E-2</v>
      </c>
      <c r="Z63" s="103">
        <f t="shared" si="20"/>
        <v>-23624</v>
      </c>
      <c r="AA63" s="103">
        <f t="shared" si="21"/>
        <v>-6.2588814612555763E-4</v>
      </c>
      <c r="AB63" s="103">
        <f t="shared" si="22"/>
        <v>0.1830383541471767</v>
      </c>
      <c r="AC63" s="103">
        <f t="shared" si="23"/>
        <v>0.20563423240925427</v>
      </c>
      <c r="AD63" s="103">
        <f t="shared" si="32"/>
        <v>0.16927388814870228</v>
      </c>
      <c r="AE63" s="103">
        <f t="shared" si="33"/>
        <v>2.8653649208979374E-3</v>
      </c>
      <c r="AF63" s="103">
        <f t="shared" si="34"/>
        <v>0.20563423240925427</v>
      </c>
      <c r="AG63" s="118"/>
      <c r="AH63" s="103">
        <f t="shared" si="24"/>
        <v>-1.4390354144599965E-2</v>
      </c>
      <c r="AI63" s="103">
        <f t="shared" si="25"/>
        <v>1.110848639415414</v>
      </c>
      <c r="AJ63" s="103">
        <f t="shared" si="26"/>
        <v>-0.82615410118355515</v>
      </c>
      <c r="AK63" s="103">
        <f t="shared" si="27"/>
        <v>2.052734449047906E-2</v>
      </c>
      <c r="AL63" s="103">
        <f t="shared" si="28"/>
        <v>0.18310923569082274</v>
      </c>
      <c r="AM63" s="103">
        <f t="shared" si="29"/>
        <v>9.1811289646722541E-2</v>
      </c>
      <c r="AN63" s="103">
        <f t="shared" si="44"/>
        <v>19.013157485241166</v>
      </c>
      <c r="AO63" s="103">
        <f t="shared" si="44"/>
        <v>19.013157454289054</v>
      </c>
      <c r="AP63" s="103">
        <f t="shared" si="44"/>
        <v>19.013157176012704</v>
      </c>
      <c r="AQ63" s="103">
        <f t="shared" si="44"/>
        <v>19.013154674157338</v>
      </c>
      <c r="AR63" s="103">
        <f t="shared" si="44"/>
        <v>19.013132181166565</v>
      </c>
      <c r="AS63" s="103">
        <f t="shared" si="44"/>
        <v>19.012929961141463</v>
      </c>
      <c r="AT63" s="103">
        <f t="shared" si="44"/>
        <v>19.011112232495947</v>
      </c>
      <c r="AU63" s="103">
        <f t="shared" si="31"/>
        <v>18.99479631165331</v>
      </c>
      <c r="AW63" s="103">
        <v>-9750</v>
      </c>
      <c r="AX63" s="103">
        <f t="shared" si="2"/>
        <v>1.2913820940005944E-3</v>
      </c>
      <c r="AY63" s="103">
        <f t="shared" si="3"/>
        <v>6.6025722461492565E-3</v>
      </c>
      <c r="AZ63" s="103">
        <f t="shared" si="4"/>
        <v>-5.3111901521486621E-3</v>
      </c>
      <c r="BA63" s="103">
        <f t="shared" si="5"/>
        <v>1.0673182281145153</v>
      </c>
      <c r="BB63" s="103">
        <f t="shared" si="6"/>
        <v>-0.22261767240214092</v>
      </c>
      <c r="BC63" s="103">
        <f t="shared" si="7"/>
        <v>0.93085796485362604</v>
      </c>
      <c r="BD63" s="103">
        <f t="shared" si="8"/>
        <v>0.50222870421718513</v>
      </c>
      <c r="BE63" s="103">
        <f t="shared" si="40"/>
        <v>38.54227300872401</v>
      </c>
      <c r="BF63" s="103">
        <f t="shared" si="40"/>
        <v>38.542272994192132</v>
      </c>
      <c r="BG63" s="103">
        <f t="shared" si="40"/>
        <v>38.542272800380907</v>
      </c>
      <c r="BH63" s="103">
        <f t="shared" si="40"/>
        <v>38.542270215530195</v>
      </c>
      <c r="BI63" s="103">
        <f t="shared" si="40"/>
        <v>38.542235742220917</v>
      </c>
      <c r="BJ63" s="103">
        <f t="shared" si="40"/>
        <v>38.541776110428991</v>
      </c>
      <c r="BK63" s="103">
        <f t="shared" si="40"/>
        <v>38.535670300546329</v>
      </c>
      <c r="BL63" s="103">
        <f t="shared" si="10"/>
        <v>38.458089504491674</v>
      </c>
    </row>
    <row r="64" spans="1:64" ht="12.95" customHeight="1" x14ac:dyDescent="0.2">
      <c r="A64" s="20" t="s">
        <v>231</v>
      </c>
      <c r="B64" s="182" t="s">
        <v>78</v>
      </c>
      <c r="C64" s="20">
        <v>29203.606</v>
      </c>
      <c r="D64" s="20" t="s">
        <v>142</v>
      </c>
      <c r="E64" s="103">
        <f t="shared" si="13"/>
        <v>-23622.827169281747</v>
      </c>
      <c r="F64" s="103">
        <f t="shared" si="14"/>
        <v>-23623</v>
      </c>
      <c r="G64" s="103">
        <f t="shared" si="42"/>
        <v>0.17044600000372157</v>
      </c>
      <c r="I64" s="103">
        <f t="shared" si="37"/>
        <v>0.17044600000372157</v>
      </c>
      <c r="P64" s="103">
        <f t="shared" si="16"/>
        <v>-3.6962270636274386E-2</v>
      </c>
      <c r="Q64" s="121">
        <f t="shared" si="17"/>
        <v>14185.106</v>
      </c>
      <c r="S64" s="103">
        <f t="shared" si="18"/>
        <v>4.3018190729873805E-2</v>
      </c>
      <c r="T64" s="103">
        <f t="shared" si="38"/>
        <v>0.1</v>
      </c>
      <c r="U64" s="103">
        <f t="shared" si="43"/>
        <v>4.301819072987381E-3</v>
      </c>
      <c r="X64" s="103">
        <v>7000</v>
      </c>
      <c r="Y64" s="103">
        <f t="shared" si="39"/>
        <v>-5.0275553327043365E-2</v>
      </c>
      <c r="Z64" s="103">
        <f t="shared" si="20"/>
        <v>-23623</v>
      </c>
      <c r="AA64" s="103">
        <f t="shared" si="21"/>
        <v>-6.1108666020139556E-4</v>
      </c>
      <c r="AB64" s="103">
        <f t="shared" si="22"/>
        <v>0.18482156229281327</v>
      </c>
      <c r="AC64" s="103">
        <f t="shared" si="23"/>
        <v>0.20740827063999595</v>
      </c>
      <c r="AD64" s="103">
        <f t="shared" si="32"/>
        <v>0.17105708666392297</v>
      </c>
      <c r="AE64" s="103">
        <f t="shared" si="33"/>
        <v>2.9260526897948854E-3</v>
      </c>
      <c r="AF64" s="103">
        <f t="shared" si="34"/>
        <v>0.20740827063999595</v>
      </c>
      <c r="AG64" s="118"/>
      <c r="AH64" s="103">
        <f t="shared" si="24"/>
        <v>-1.4375562289091695E-2</v>
      </c>
      <c r="AI64" s="103">
        <f t="shared" si="25"/>
        <v>1.110812244636648</v>
      </c>
      <c r="AJ64" s="103">
        <f t="shared" si="26"/>
        <v>-0.82515857091005251</v>
      </c>
      <c r="AK64" s="103">
        <f t="shared" si="27"/>
        <v>2.0722914145142858E-2</v>
      </c>
      <c r="AL64" s="103">
        <f t="shared" si="28"/>
        <v>0.18487381950319726</v>
      </c>
      <c r="AM64" s="103">
        <f t="shared" si="29"/>
        <v>9.2701090976132577E-2</v>
      </c>
      <c r="AN64" s="103">
        <f t="shared" si="44"/>
        <v>19.014735885492144</v>
      </c>
      <c r="AO64" s="103">
        <f t="shared" si="44"/>
        <v>19.01473585429115</v>
      </c>
      <c r="AP64" s="103">
        <f t="shared" si="44"/>
        <v>19.01473557370376</v>
      </c>
      <c r="AQ64" s="103">
        <f t="shared" si="44"/>
        <v>19.014733050410282</v>
      </c>
      <c r="AR64" s="103">
        <f t="shared" si="44"/>
        <v>19.014710358739883</v>
      </c>
      <c r="AS64" s="103">
        <f t="shared" si="44"/>
        <v>19.014506299171128</v>
      </c>
      <c r="AT64" s="103">
        <f t="shared" si="44"/>
        <v>19.012671561358179</v>
      </c>
      <c r="AU64" s="103">
        <f t="shared" si="31"/>
        <v>18.996199172630163</v>
      </c>
      <c r="AW64" s="103">
        <v>-9500</v>
      </c>
      <c r="AX64" s="103">
        <f t="shared" si="2"/>
        <v>7.3290896861381164E-3</v>
      </c>
      <c r="AY64" s="103">
        <f t="shared" si="3"/>
        <v>6.3396813119471311E-3</v>
      </c>
      <c r="AZ64" s="103">
        <f t="shared" si="4"/>
        <v>9.8940837419098505E-4</v>
      </c>
      <c r="BA64" s="103">
        <f t="shared" si="5"/>
        <v>1.0276029896101226</v>
      </c>
      <c r="BB64" s="103">
        <f t="shared" si="6"/>
        <v>0.16728225372187036</v>
      </c>
      <c r="BC64" s="103">
        <f t="shared" si="7"/>
        <v>1.323429098917388</v>
      </c>
      <c r="BD64" s="103">
        <f t="shared" si="8"/>
        <v>0.77885586533342632</v>
      </c>
      <c r="BE64" s="103">
        <f t="shared" si="40"/>
        <v>38.914492413607228</v>
      </c>
      <c r="BF64" s="103">
        <f t="shared" si="40"/>
        <v>38.914492413182415</v>
      </c>
      <c r="BG64" s="103">
        <f t="shared" si="40"/>
        <v>38.914492402353268</v>
      </c>
      <c r="BH64" s="103">
        <f t="shared" si="40"/>
        <v>38.914492126303458</v>
      </c>
      <c r="BI64" s="103">
        <f t="shared" si="40"/>
        <v>38.91448508948487</v>
      </c>
      <c r="BJ64" s="103">
        <f t="shared" si="40"/>
        <v>38.91430575812204</v>
      </c>
      <c r="BK64" s="103">
        <f t="shared" si="40"/>
        <v>38.90976440184005</v>
      </c>
      <c r="BL64" s="103">
        <f t="shared" si="10"/>
        <v>38.808804748704567</v>
      </c>
    </row>
    <row r="65" spans="1:64" ht="12.95" customHeight="1" x14ac:dyDescent="0.2">
      <c r="A65" s="20" t="s">
        <v>231</v>
      </c>
      <c r="B65" s="182" t="s">
        <v>78</v>
      </c>
      <c r="C65" s="20">
        <v>29211.508000000002</v>
      </c>
      <c r="D65" s="20" t="s">
        <v>142</v>
      </c>
      <c r="E65" s="103">
        <f t="shared" si="13"/>
        <v>-23614.814612016602</v>
      </c>
      <c r="F65" s="103">
        <f t="shared" si="14"/>
        <v>-23615</v>
      </c>
      <c r="G65" s="103">
        <f t="shared" si="42"/>
        <v>0.18283000000519678</v>
      </c>
      <c r="I65" s="103">
        <f t="shared" si="37"/>
        <v>0.18283000000519678</v>
      </c>
      <c r="P65" s="103">
        <f t="shared" si="16"/>
        <v>-3.6771159037849603E-2</v>
      </c>
      <c r="Q65" s="121">
        <f t="shared" si="17"/>
        <v>14193.008000000002</v>
      </c>
      <c r="S65" s="103">
        <f t="shared" si="18"/>
        <v>4.8224669053049354E-2</v>
      </c>
      <c r="T65" s="103">
        <f t="shared" si="38"/>
        <v>0.1</v>
      </c>
      <c r="U65" s="103">
        <f t="shared" si="43"/>
        <v>4.8224669053049361E-3</v>
      </c>
      <c r="X65" s="103">
        <v>7500</v>
      </c>
      <c r="Y65" s="103">
        <f t="shared" si="39"/>
        <v>-5.1821475690160212E-2</v>
      </c>
      <c r="Z65" s="103">
        <f t="shared" si="20"/>
        <v>-23615</v>
      </c>
      <c r="AA65" s="103">
        <f t="shared" si="21"/>
        <v>-4.9140957254401908E-4</v>
      </c>
      <c r="AB65" s="103">
        <f t="shared" si="22"/>
        <v>0.1970859595208809</v>
      </c>
      <c r="AC65" s="103">
        <f t="shared" si="23"/>
        <v>0.21960115904304639</v>
      </c>
      <c r="AD65" s="103">
        <f t="shared" si="32"/>
        <v>0.18332140957774079</v>
      </c>
      <c r="AE65" s="103">
        <f t="shared" si="33"/>
        <v>3.3606739209569797E-3</v>
      </c>
      <c r="AF65" s="103">
        <f t="shared" si="34"/>
        <v>0.21960115904304639</v>
      </c>
      <c r="AG65" s="118"/>
      <c r="AH65" s="103">
        <f t="shared" si="24"/>
        <v>-1.4255959515684107E-2</v>
      </c>
      <c r="AI65" s="103">
        <f t="shared" si="25"/>
        <v>1.110508769857641</v>
      </c>
      <c r="AJ65" s="103">
        <f t="shared" si="26"/>
        <v>-0.81710455789329761</v>
      </c>
      <c r="AK65" s="103">
        <f t="shared" si="27"/>
        <v>2.2284625117560432E-2</v>
      </c>
      <c r="AL65" s="103">
        <f t="shared" si="28"/>
        <v>0.19898621688882046</v>
      </c>
      <c r="AM65" s="103">
        <f t="shared" si="29"/>
        <v>9.9822703623291861E-2</v>
      </c>
      <c r="AN65" s="103">
        <f t="shared" si="44"/>
        <v>19.027361176194436</v>
      </c>
      <c r="AO65" s="103">
        <f t="shared" si="44"/>
        <v>19.027361143052453</v>
      </c>
      <c r="AP65" s="103">
        <f t="shared" si="44"/>
        <v>19.027360844357506</v>
      </c>
      <c r="AQ65" s="103">
        <f t="shared" si="44"/>
        <v>19.027358152344714</v>
      </c>
      <c r="AR65" s="103">
        <f t="shared" si="44"/>
        <v>19.027333890416354</v>
      </c>
      <c r="AS65" s="103">
        <f t="shared" si="44"/>
        <v>19.027115233087663</v>
      </c>
      <c r="AT65" s="103">
        <f t="shared" si="44"/>
        <v>19.025144999356485</v>
      </c>
      <c r="AU65" s="103">
        <f t="shared" si="31"/>
        <v>19.007422060444977</v>
      </c>
      <c r="AW65" s="103">
        <v>-9250</v>
      </c>
      <c r="AX65" s="103">
        <f t="shared" si="2"/>
        <v>1.3000188944249667E-2</v>
      </c>
      <c r="AY65" s="103">
        <f t="shared" si="3"/>
        <v>6.0720523962081371E-3</v>
      </c>
      <c r="AZ65" s="103">
        <f t="shared" si="4"/>
        <v>6.9281365480415302E-3</v>
      </c>
      <c r="BA65" s="103">
        <f t="shared" si="5"/>
        <v>0.98703029948982524</v>
      </c>
      <c r="BB65" s="103">
        <f t="shared" si="6"/>
        <v>0.50617395673488363</v>
      </c>
      <c r="BC65" s="103">
        <f t="shared" si="7"/>
        <v>1.6860993074316464</v>
      </c>
      <c r="BD65" s="103">
        <f t="shared" si="8"/>
        <v>1.1225011004640941</v>
      </c>
      <c r="BE65" s="103">
        <f t="shared" si="40"/>
        <v>39.272252964396451</v>
      </c>
      <c r="BF65" s="103">
        <f t="shared" si="40"/>
        <v>39.272252964396451</v>
      </c>
      <c r="BG65" s="103">
        <f t="shared" si="40"/>
        <v>39.272252964396451</v>
      </c>
      <c r="BH65" s="103">
        <f t="shared" si="40"/>
        <v>39.272252964396465</v>
      </c>
      <c r="BI65" s="103">
        <f t="shared" si="40"/>
        <v>39.272252964355538</v>
      </c>
      <c r="BJ65" s="103">
        <f t="shared" si="40"/>
        <v>39.2722531191774</v>
      </c>
      <c r="BK65" s="103">
        <f t="shared" si="40"/>
        <v>39.271567113002746</v>
      </c>
      <c r="BL65" s="103">
        <f t="shared" si="10"/>
        <v>39.159519992917453</v>
      </c>
    </row>
    <row r="66" spans="1:64" ht="12.95" customHeight="1" x14ac:dyDescent="0.2">
      <c r="A66" s="20" t="s">
        <v>231</v>
      </c>
      <c r="B66" s="182" t="s">
        <v>78</v>
      </c>
      <c r="C66" s="20">
        <v>29214.456999999999</v>
      </c>
      <c r="D66" s="20" t="s">
        <v>142</v>
      </c>
      <c r="E66" s="103">
        <f t="shared" si="13"/>
        <v>-23611.824352414616</v>
      </c>
      <c r="F66" s="103">
        <f t="shared" si="14"/>
        <v>-23612</v>
      </c>
      <c r="G66" s="103">
        <f t="shared" si="42"/>
        <v>0.17322400000193738</v>
      </c>
      <c r="I66" s="103">
        <f t="shared" ref="I66:I97" si="45">G66</f>
        <v>0.17322400000193738</v>
      </c>
      <c r="P66" s="103">
        <f t="shared" si="16"/>
        <v>-3.6699761899422728E-2</v>
      </c>
      <c r="Q66" s="121">
        <f t="shared" si="17"/>
        <v>14195.956999999999</v>
      </c>
      <c r="S66" s="103">
        <f t="shared" si="18"/>
        <v>4.406798581081893E-2</v>
      </c>
      <c r="T66" s="103">
        <f t="shared" ref="T66:T97" si="46">T$16</f>
        <v>0.1</v>
      </c>
      <c r="U66" s="103">
        <f t="shared" si="43"/>
        <v>4.4067985810818935E-3</v>
      </c>
      <c r="X66" s="103">
        <v>8000</v>
      </c>
      <c r="Y66" s="103">
        <f t="shared" ref="Y66:Y97" si="47">R$2+R$3*X66++R$4*X66^2+R$5*SIN(RADIANS(R$6*X66+R$7))</f>
        <v>-4.5387529722827086E-2</v>
      </c>
      <c r="Z66" s="103">
        <f t="shared" si="20"/>
        <v>-23612</v>
      </c>
      <c r="AA66" s="103">
        <f t="shared" si="21"/>
        <v>-4.4595378751088183E-4</v>
      </c>
      <c r="AB66" s="103">
        <f t="shared" si="22"/>
        <v>0.18743453034960489</v>
      </c>
      <c r="AC66" s="103">
        <f t="shared" si="23"/>
        <v>0.20992376190136011</v>
      </c>
      <c r="AD66" s="103">
        <f t="shared" si="32"/>
        <v>0.17366995378944827</v>
      </c>
      <c r="AE66" s="103">
        <f t="shared" si="33"/>
        <v>3.0161252849229101E-3</v>
      </c>
      <c r="AF66" s="103">
        <f t="shared" si="34"/>
        <v>0.20992376190136011</v>
      </c>
      <c r="AG66" s="118"/>
      <c r="AH66" s="103">
        <f t="shared" si="24"/>
        <v>-1.4210530347667508E-2</v>
      </c>
      <c r="AI66" s="103">
        <f t="shared" si="25"/>
        <v>1.1103893357750689</v>
      </c>
      <c r="AJ66" s="103">
        <f t="shared" si="26"/>
        <v>-0.81404344052608424</v>
      </c>
      <c r="AK66" s="103">
        <f t="shared" si="27"/>
        <v>2.2868915129894935E-2</v>
      </c>
      <c r="AL66" s="103">
        <f t="shared" si="28"/>
        <v>0.20427633604153797</v>
      </c>
      <c r="AM66" s="103">
        <f t="shared" si="29"/>
        <v>0.10249483185909021</v>
      </c>
      <c r="AN66" s="103">
        <f t="shared" si="44"/>
        <v>19.032094752150936</v>
      </c>
      <c r="AO66" s="103">
        <f t="shared" si="44"/>
        <v>19.032094718304634</v>
      </c>
      <c r="AP66" s="103">
        <f t="shared" si="44"/>
        <v>19.032094412998848</v>
      </c>
      <c r="AQ66" s="103">
        <f t="shared" si="44"/>
        <v>19.032091659031863</v>
      </c>
      <c r="AR66" s="103">
        <f t="shared" si="44"/>
        <v>19.032066817331579</v>
      </c>
      <c r="AS66" s="103">
        <f t="shared" si="44"/>
        <v>19.031842742058917</v>
      </c>
      <c r="AT66" s="103">
        <f t="shared" si="44"/>
        <v>19.029821971558292</v>
      </c>
      <c r="AU66" s="103">
        <f t="shared" si="31"/>
        <v>19.011630643375533</v>
      </c>
      <c r="AW66" s="103">
        <v>-9000</v>
      </c>
      <c r="AX66" s="103">
        <f t="shared" ref="AX66:AX91" si="48">AB$3+AB$4*AW66+AB$5*AW66^2+AZ66</f>
        <v>1.761928367692827E-2</v>
      </c>
      <c r="AY66" s="103">
        <f t="shared" ref="AY66:AY91" si="49">AB$3+AB$4*AW66+AB$5*AW66^2</f>
        <v>5.7996854989322798E-3</v>
      </c>
      <c r="AZ66" s="103">
        <f t="shared" ref="AZ66:AZ91" si="50">$AB$6*($AB$11/BA66*BB66+$AB$12)</f>
        <v>1.181959817799599E-2</v>
      </c>
      <c r="BA66" s="103">
        <f t="shared" ref="BA66:BA91" si="51">1+$AB$7*COS(BC66)</f>
        <v>0.95089948048395578</v>
      </c>
      <c r="BB66" s="103">
        <f t="shared" ref="BB66:BB91" si="52">SIN(BC66+RADIANS($AB$9))</f>
        <v>0.76179813689186482</v>
      </c>
      <c r="BC66" s="103">
        <f t="shared" ref="BC66:BC91" si="53">2*ATAN(BD66)</f>
        <v>2.0214409680033358</v>
      </c>
      <c r="BD66" s="103">
        <f t="shared" ref="BD66:BD91" si="54">SQRT((1+$AB$7)/(1-$AB$7))*TAN(BE66/2)</f>
        <v>1.5947559472488113</v>
      </c>
      <c r="BE66" s="103">
        <f t="shared" si="40"/>
        <v>39.61627360351217</v>
      </c>
      <c r="BF66" s="103">
        <f t="shared" si="40"/>
        <v>39.6162736032163</v>
      </c>
      <c r="BG66" s="103">
        <f t="shared" si="40"/>
        <v>39.616273610947104</v>
      </c>
      <c r="BH66" s="103">
        <f t="shared" si="40"/>
        <v>39.616273408944743</v>
      </c>
      <c r="BI66" s="103">
        <f t="shared" si="40"/>
        <v>39.616278687139861</v>
      </c>
      <c r="BJ66" s="103">
        <f t="shared" si="40"/>
        <v>39.616140745853471</v>
      </c>
      <c r="BK66" s="103">
        <f t="shared" si="40"/>
        <v>39.619728584093266</v>
      </c>
      <c r="BL66" s="103">
        <f t="shared" ref="BL66:BL91" si="55">RADIANS($AB$9)+$AB$18*(AW66-AB$15)</f>
        <v>39.510235237130338</v>
      </c>
    </row>
    <row r="67" spans="1:64" ht="12.95" customHeight="1" x14ac:dyDescent="0.2">
      <c r="A67" s="20" t="s">
        <v>231</v>
      </c>
      <c r="B67" s="182" t="s">
        <v>79</v>
      </c>
      <c r="C67" s="20">
        <v>29240.603999999999</v>
      </c>
      <c r="D67" s="20" t="s">
        <v>142</v>
      </c>
      <c r="E67" s="103">
        <f t="shared" si="13"/>
        <v>-23585.311528469825</v>
      </c>
      <c r="F67" s="103">
        <f t="shared" si="14"/>
        <v>-23585.5</v>
      </c>
      <c r="G67" s="103">
        <f t="shared" si="42"/>
        <v>0.18587100000149803</v>
      </c>
      <c r="I67" s="103">
        <f t="shared" si="45"/>
        <v>0.18587100000149803</v>
      </c>
      <c r="P67" s="103">
        <f t="shared" si="16"/>
        <v>-3.6075675080751379E-2</v>
      </c>
      <c r="Q67" s="121">
        <f t="shared" si="17"/>
        <v>14222.103999999999</v>
      </c>
      <c r="S67" s="103">
        <f t="shared" si="18"/>
        <v>4.9260326580065593E-2</v>
      </c>
      <c r="T67" s="103">
        <f t="shared" si="46"/>
        <v>0.1</v>
      </c>
      <c r="U67" s="103">
        <f t="shared" si="43"/>
        <v>4.9260326580065593E-3</v>
      </c>
      <c r="X67" s="103">
        <v>8500</v>
      </c>
      <c r="Y67" s="103">
        <f t="shared" si="47"/>
        <v>-3.399951932016293E-2</v>
      </c>
      <c r="Z67" s="103">
        <f t="shared" si="20"/>
        <v>-23585.5</v>
      </c>
      <c r="AA67" s="103">
        <f t="shared" si="21"/>
        <v>-3.0990009431785051E-5</v>
      </c>
      <c r="AB67" s="103">
        <f t="shared" si="22"/>
        <v>0.19966677205672936</v>
      </c>
      <c r="AC67" s="103">
        <f t="shared" si="23"/>
        <v>0.22194667508224941</v>
      </c>
      <c r="AD67" s="103">
        <f t="shared" si="32"/>
        <v>0.18590199001092983</v>
      </c>
      <c r="AE67" s="103">
        <f t="shared" si="33"/>
        <v>3.4559549890023859E-3</v>
      </c>
      <c r="AF67" s="103">
        <f t="shared" si="34"/>
        <v>0.22194667508224941</v>
      </c>
      <c r="AG67" s="118"/>
      <c r="AH67" s="103">
        <f t="shared" si="24"/>
        <v>-1.3795772055231323E-2</v>
      </c>
      <c r="AI67" s="103">
        <f t="shared" si="25"/>
        <v>1.1092020642937321</v>
      </c>
      <c r="AJ67" s="103">
        <f t="shared" si="26"/>
        <v>-0.78605704485744454</v>
      </c>
      <c r="AK67" s="103">
        <f t="shared" si="27"/>
        <v>2.7994676030753781E-2</v>
      </c>
      <c r="AL67" s="103">
        <f t="shared" si="28"/>
        <v>0.25095239221139737</v>
      </c>
      <c r="AM67" s="103">
        <f t="shared" si="29"/>
        <v>0.12613888042483534</v>
      </c>
      <c r="AN67" s="103">
        <f t="shared" si="44"/>
        <v>19.073884138106298</v>
      </c>
      <c r="AO67" s="103">
        <f t="shared" si="44"/>
        <v>19.073884098636867</v>
      </c>
      <c r="AP67" s="103">
        <f t="shared" si="44"/>
        <v>19.073883739525535</v>
      </c>
      <c r="AQ67" s="103">
        <f t="shared" si="44"/>
        <v>19.073880472163967</v>
      </c>
      <c r="AR67" s="103">
        <f t="shared" si="44"/>
        <v>19.073850744304092</v>
      </c>
      <c r="AS67" s="103">
        <f t="shared" si="44"/>
        <v>19.073580276716029</v>
      </c>
      <c r="AT67" s="103">
        <f t="shared" si="44"/>
        <v>19.071120293371123</v>
      </c>
      <c r="AU67" s="103">
        <f t="shared" si="31"/>
        <v>19.048806459262096</v>
      </c>
      <c r="AW67" s="103">
        <v>-8750</v>
      </c>
      <c r="AX67" s="103">
        <f t="shared" si="48"/>
        <v>2.0757795785488354E-2</v>
      </c>
      <c r="AY67" s="103">
        <f t="shared" si="49"/>
        <v>5.5225806201195504E-3</v>
      </c>
      <c r="AZ67" s="103">
        <f t="shared" si="50"/>
        <v>1.5235215165368804E-2</v>
      </c>
      <c r="BA67" s="103">
        <f t="shared" si="51"/>
        <v>0.92203037417204725</v>
      </c>
      <c r="BB67" s="103">
        <f t="shared" si="52"/>
        <v>0.9242940918291298</v>
      </c>
      <c r="BC67" s="103">
        <f t="shared" si="53"/>
        <v>2.334538628793696</v>
      </c>
      <c r="BD67" s="103">
        <f t="shared" si="54"/>
        <v>2.3421566459010568</v>
      </c>
      <c r="BE67" s="103">
        <f t="shared" si="40"/>
        <v>39.948694755643395</v>
      </c>
      <c r="BF67" s="103">
        <f t="shared" si="40"/>
        <v>39.948694744449746</v>
      </c>
      <c r="BG67" s="103">
        <f t="shared" si="40"/>
        <v>39.948694902597893</v>
      </c>
      <c r="BH67" s="103">
        <f t="shared" si="40"/>
        <v>39.948692668216871</v>
      </c>
      <c r="BI67" s="103">
        <f t="shared" si="40"/>
        <v>39.948724235883006</v>
      </c>
      <c r="BJ67" s="103">
        <f t="shared" si="40"/>
        <v>39.948278128581698</v>
      </c>
      <c r="BK67" s="103">
        <f t="shared" si="40"/>
        <v>39.95455972566625</v>
      </c>
      <c r="BL67" s="103">
        <f t="shared" si="55"/>
        <v>39.860950481343224</v>
      </c>
    </row>
    <row r="68" spans="1:64" ht="12.95" customHeight="1" x14ac:dyDescent="0.2">
      <c r="A68" s="20" t="s">
        <v>231</v>
      </c>
      <c r="B68" s="182" t="s">
        <v>79</v>
      </c>
      <c r="C68" s="20">
        <v>29244.569</v>
      </c>
      <c r="D68" s="20" t="s">
        <v>142</v>
      </c>
      <c r="E68" s="103">
        <f t="shared" si="13"/>
        <v>-23581.291053962574</v>
      </c>
      <c r="F68" s="103">
        <f t="shared" si="14"/>
        <v>-23581.5</v>
      </c>
      <c r="G68" s="103">
        <f t="shared" si="42"/>
        <v>0.20606300000144984</v>
      </c>
      <c r="I68" s="103">
        <f t="shared" si="45"/>
        <v>0.20606300000144984</v>
      </c>
      <c r="P68" s="103">
        <f t="shared" si="16"/>
        <v>-3.598252887738989E-2</v>
      </c>
      <c r="Q68" s="121">
        <f t="shared" si="17"/>
        <v>14226.069</v>
      </c>
      <c r="S68" s="103">
        <f t="shared" si="18"/>
        <v>5.8586038050237238E-2</v>
      </c>
      <c r="T68" s="103">
        <f t="shared" si="46"/>
        <v>0.1</v>
      </c>
      <c r="U68" s="103">
        <f t="shared" si="43"/>
        <v>5.8586038050237243E-3</v>
      </c>
      <c r="X68" s="103">
        <v>9000</v>
      </c>
      <c r="Y68" s="103">
        <f t="shared" si="47"/>
        <v>-2.2880030280976467E-2</v>
      </c>
      <c r="Z68" s="103">
        <f t="shared" si="20"/>
        <v>-23581.5</v>
      </c>
      <c r="AA68" s="103">
        <f t="shared" si="21"/>
        <v>3.3710475923161287E-5</v>
      </c>
      <c r="AB68" s="103">
        <f t="shared" si="22"/>
        <v>0.21979409796375707</v>
      </c>
      <c r="AC68" s="103">
        <f t="shared" si="23"/>
        <v>0.24204552887883973</v>
      </c>
      <c r="AD68" s="103">
        <f t="shared" si="32"/>
        <v>0.20602928952552668</v>
      </c>
      <c r="AE68" s="103">
        <f t="shared" si="33"/>
        <v>4.2448068142393299E-3</v>
      </c>
      <c r="AF68" s="103">
        <f t="shared" si="34"/>
        <v>0.24204552887883973</v>
      </c>
      <c r="AG68" s="118"/>
      <c r="AH68" s="103">
        <f t="shared" si="24"/>
        <v>-1.3731097962307225E-2</v>
      </c>
      <c r="AI68" s="103">
        <f t="shared" si="25"/>
        <v>1.1090023809857024</v>
      </c>
      <c r="AJ68" s="103">
        <f t="shared" si="26"/>
        <v>-0.78168804614303222</v>
      </c>
      <c r="AK68" s="103">
        <f t="shared" si="27"/>
        <v>2.8762365541225649E-2</v>
      </c>
      <c r="AL68" s="103">
        <f t="shared" si="28"/>
        <v>0.25798878729558028</v>
      </c>
      <c r="AM68" s="103">
        <f t="shared" si="29"/>
        <v>0.12971465768549437</v>
      </c>
      <c r="AN68" s="103">
        <f t="shared" si="44"/>
        <v>19.08018791886736</v>
      </c>
      <c r="AO68" s="103">
        <f t="shared" si="44"/>
        <v>19.080187878647436</v>
      </c>
      <c r="AP68" s="103">
        <f t="shared" si="44"/>
        <v>19.080187512173389</v>
      </c>
      <c r="AQ68" s="103">
        <f t="shared" si="44"/>
        <v>19.080184172953309</v>
      </c>
      <c r="AR68" s="103">
        <f t="shared" si="44"/>
        <v>19.080153746933902</v>
      </c>
      <c r="AS68" s="103">
        <f t="shared" si="44"/>
        <v>19.079876523745405</v>
      </c>
      <c r="AT68" s="103">
        <f t="shared" si="44"/>
        <v>19.077351463401492</v>
      </c>
      <c r="AU68" s="103">
        <f t="shared" si="31"/>
        <v>19.054417903169501</v>
      </c>
      <c r="AW68" s="103">
        <v>-8500</v>
      </c>
      <c r="AX68" s="103">
        <f t="shared" si="48"/>
        <v>2.220083229741104E-2</v>
      </c>
      <c r="AY68" s="103">
        <f t="shared" si="49"/>
        <v>5.2407377597699541E-3</v>
      </c>
      <c r="AZ68" s="103">
        <f t="shared" si="50"/>
        <v>1.6960094537641086E-2</v>
      </c>
      <c r="BA68" s="103">
        <f t="shared" si="51"/>
        <v>0.90162765411210399</v>
      </c>
      <c r="BB68" s="103">
        <f t="shared" si="52"/>
        <v>0.9955067249568792</v>
      </c>
      <c r="BC68" s="103">
        <f t="shared" si="53"/>
        <v>2.631320046413244</v>
      </c>
      <c r="BD68" s="103">
        <f t="shared" si="54"/>
        <v>3.8340567715133371</v>
      </c>
      <c r="BE68" s="103">
        <f t="shared" si="40"/>
        <v>40.272344487969406</v>
      </c>
      <c r="BF68" s="103">
        <f t="shared" si="40"/>
        <v>40.272344439994576</v>
      </c>
      <c r="BG68" s="103">
        <f t="shared" si="40"/>
        <v>40.272344944940073</v>
      </c>
      <c r="BH68" s="103">
        <f t="shared" si="40"/>
        <v>40.272339630270686</v>
      </c>
      <c r="BI68" s="103">
        <f t="shared" si="40"/>
        <v>40.272395567504113</v>
      </c>
      <c r="BJ68" s="103">
        <f t="shared" si="40"/>
        <v>40.271806724334773</v>
      </c>
      <c r="BK68" s="103">
        <f t="shared" si="40"/>
        <v>40.27799435679065</v>
      </c>
      <c r="BL68" s="103">
        <f t="shared" si="55"/>
        <v>40.211665725556109</v>
      </c>
    </row>
    <row r="69" spans="1:64" ht="12.95" customHeight="1" x14ac:dyDescent="0.2">
      <c r="A69" s="20" t="s">
        <v>231</v>
      </c>
      <c r="B69" s="182" t="s">
        <v>79</v>
      </c>
      <c r="C69" s="20">
        <v>29247.498</v>
      </c>
      <c r="D69" s="20" t="s">
        <v>142</v>
      </c>
      <c r="E69" s="103">
        <f t="shared" si="13"/>
        <v>-23578.321074181556</v>
      </c>
      <c r="F69" s="103">
        <f t="shared" si="14"/>
        <v>-23578.5</v>
      </c>
      <c r="G69" s="103">
        <f t="shared" si="42"/>
        <v>0.17645700000139186</v>
      </c>
      <c r="I69" s="103">
        <f t="shared" si="45"/>
        <v>0.17645700000139186</v>
      </c>
      <c r="P69" s="103">
        <f t="shared" si="16"/>
        <v>-3.5912855618140234E-2</v>
      </c>
      <c r="Q69" s="121">
        <f t="shared" si="17"/>
        <v>14228.998</v>
      </c>
      <c r="S69" s="103">
        <f t="shared" si="18"/>
        <v>4.5100955575860906E-2</v>
      </c>
      <c r="T69" s="103">
        <f t="shared" si="46"/>
        <v>0.1</v>
      </c>
      <c r="U69" s="103">
        <f t="shared" si="43"/>
        <v>4.5100955575860906E-3</v>
      </c>
      <c r="X69" s="103">
        <v>9500</v>
      </c>
      <c r="Y69" s="103">
        <f t="shared" si="47"/>
        <v>-1.7141538021216454E-2</v>
      </c>
      <c r="Z69" s="103">
        <f t="shared" si="20"/>
        <v>-23578.5</v>
      </c>
      <c r="AA69" s="103">
        <f t="shared" si="21"/>
        <v>8.2585453761741326E-5</v>
      </c>
      <c r="AB69" s="103">
        <f t="shared" si="22"/>
        <v>0.19013924198420273</v>
      </c>
      <c r="AC69" s="103">
        <f t="shared" si="23"/>
        <v>0.21236985561953209</v>
      </c>
      <c r="AD69" s="103">
        <f t="shared" si="32"/>
        <v>0.17637441454763012</v>
      </c>
      <c r="AE69" s="103">
        <f t="shared" si="33"/>
        <v>3.1107934107019279E-3</v>
      </c>
      <c r="AF69" s="103">
        <f t="shared" si="34"/>
        <v>0.21236985561953209</v>
      </c>
      <c r="AG69" s="118"/>
      <c r="AH69" s="103">
        <f t="shared" si="24"/>
        <v>-1.368224198281087E-2</v>
      </c>
      <c r="AI69" s="103">
        <f t="shared" si="25"/>
        <v>1.1088491256354458</v>
      </c>
      <c r="AJ69" s="103">
        <f t="shared" si="26"/>
        <v>-0.77838694244303486</v>
      </c>
      <c r="AK69" s="103">
        <f t="shared" si="27"/>
        <v>2.9337017238945912E-2</v>
      </c>
      <c r="AL69" s="103">
        <f t="shared" si="28"/>
        <v>0.2632644025421122</v>
      </c>
      <c r="AM69" s="103">
        <f t="shared" si="29"/>
        <v>0.13239777306008013</v>
      </c>
      <c r="AN69" s="103">
        <f t="shared" ref="AN69:AT84" si="56">$AU69+$AB$7*SIN(AO69)</f>
        <v>19.08491500136326</v>
      </c>
      <c r="AO69" s="103">
        <f t="shared" si="56"/>
        <v>19.08491496059812</v>
      </c>
      <c r="AP69" s="103">
        <f t="shared" si="56"/>
        <v>19.084914588739252</v>
      </c>
      <c r="AQ69" s="103">
        <f t="shared" si="56"/>
        <v>19.084911196651131</v>
      </c>
      <c r="AR69" s="103">
        <f t="shared" si="56"/>
        <v>19.084880254227873</v>
      </c>
      <c r="AS69" s="103">
        <f t="shared" si="56"/>
        <v>19.084598009902454</v>
      </c>
      <c r="AT69" s="103">
        <f t="shared" si="56"/>
        <v>19.082024368088202</v>
      </c>
      <c r="AU69" s="103">
        <f t="shared" si="31"/>
        <v>19.05862648610006</v>
      </c>
      <c r="AW69" s="103">
        <v>-8250</v>
      </c>
      <c r="AX69" s="103">
        <f t="shared" si="48"/>
        <v>2.1894095828306356E-2</v>
      </c>
      <c r="AY69" s="103">
        <f t="shared" si="49"/>
        <v>4.9541569178834918E-3</v>
      </c>
      <c r="AZ69" s="103">
        <f t="shared" si="50"/>
        <v>1.6939938910422864E-2</v>
      </c>
      <c r="BA69" s="103">
        <f t="shared" si="51"/>
        <v>0.89007877549856873</v>
      </c>
      <c r="BB69" s="103">
        <f t="shared" si="52"/>
        <v>0.98169794406415567</v>
      </c>
      <c r="BC69" s="103">
        <f t="shared" si="53"/>
        <v>2.9177680122765732</v>
      </c>
      <c r="BD69" s="103">
        <f t="shared" si="54"/>
        <v>8.8982313569211211</v>
      </c>
      <c r="BE69" s="103">
        <f t="shared" si="40"/>
        <v>40.590314258700104</v>
      </c>
      <c r="BF69" s="103">
        <f t="shared" si="40"/>
        <v>40.590314206287012</v>
      </c>
      <c r="BG69" s="103">
        <f t="shared" si="40"/>
        <v>40.59031468618219</v>
      </c>
      <c r="BH69" s="103">
        <f t="shared" si="40"/>
        <v>40.590310292251338</v>
      </c>
      <c r="BI69" s="103">
        <f t="shared" si="40"/>
        <v>40.590350522995138</v>
      </c>
      <c r="BJ69" s="103">
        <f t="shared" si="40"/>
        <v>40.589982155638623</v>
      </c>
      <c r="BK69" s="103">
        <f t="shared" si="40"/>
        <v>40.593353771152316</v>
      </c>
      <c r="BL69" s="103">
        <f t="shared" si="55"/>
        <v>40.562380969768995</v>
      </c>
    </row>
    <row r="70" spans="1:64" ht="12.95" customHeight="1" x14ac:dyDescent="0.2">
      <c r="A70" s="20" t="s">
        <v>251</v>
      </c>
      <c r="B70" s="182" t="s">
        <v>78</v>
      </c>
      <c r="C70" s="20">
        <v>29549.78</v>
      </c>
      <c r="D70" s="20" t="s">
        <v>142</v>
      </c>
      <c r="E70" s="103">
        <f t="shared" si="13"/>
        <v>-23271.809832062801</v>
      </c>
      <c r="F70" s="103">
        <f t="shared" si="14"/>
        <v>-23272</v>
      </c>
      <c r="G70" s="103">
        <f t="shared" si="42"/>
        <v>0.18754400000034366</v>
      </c>
      <c r="I70" s="103">
        <f t="shared" si="45"/>
        <v>0.18754400000034366</v>
      </c>
      <c r="P70" s="103">
        <f t="shared" si="16"/>
        <v>-2.9819709227751345E-2</v>
      </c>
      <c r="Q70" s="121">
        <f t="shared" si="17"/>
        <v>14531.279999999999</v>
      </c>
      <c r="S70" s="103">
        <f t="shared" si="18"/>
        <v>4.7246982089395831E-2</v>
      </c>
      <c r="T70" s="103">
        <f t="shared" si="46"/>
        <v>0.1</v>
      </c>
      <c r="U70" s="103">
        <f t="shared" si="43"/>
        <v>4.7246982089395838E-3</v>
      </c>
      <c r="X70" s="103">
        <v>10000</v>
      </c>
      <c r="Y70" s="103">
        <f t="shared" si="47"/>
        <v>-1.9528152648812001E-2</v>
      </c>
      <c r="Z70" s="103">
        <f t="shared" si="20"/>
        <v>-23272</v>
      </c>
      <c r="AA70" s="103">
        <f t="shared" si="21"/>
        <v>6.3744989834801256E-3</v>
      </c>
      <c r="AB70" s="103">
        <f t="shared" si="22"/>
        <v>0.19493267382497353</v>
      </c>
      <c r="AC70" s="103">
        <f t="shared" si="23"/>
        <v>0.217363709228095</v>
      </c>
      <c r="AD70" s="103">
        <f t="shared" si="32"/>
        <v>0.18116950101686352</v>
      </c>
      <c r="AE70" s="103">
        <f t="shared" si="33"/>
        <v>3.2822388098699314E-3</v>
      </c>
      <c r="AF70" s="103">
        <f t="shared" si="34"/>
        <v>0.217363709228095</v>
      </c>
      <c r="AG70" s="118"/>
      <c r="AH70" s="103">
        <f t="shared" si="24"/>
        <v>-7.3886738246298775E-3</v>
      </c>
      <c r="AI70" s="103">
        <f t="shared" si="25"/>
        <v>1.0793476456420454</v>
      </c>
      <c r="AJ70" s="103">
        <f t="shared" si="26"/>
        <v>-0.35729239934060952</v>
      </c>
      <c r="AK70" s="103">
        <f t="shared" si="27"/>
        <v>8.0079609534160795E-2</v>
      </c>
      <c r="AL70" s="103">
        <f t="shared" si="28"/>
        <v>0.78998934040980839</v>
      </c>
      <c r="AM70" s="103">
        <f t="shared" si="29"/>
        <v>0.41690557606702777</v>
      </c>
      <c r="AN70" s="103">
        <f t="shared" si="56"/>
        <v>19.56232301783502</v>
      </c>
      <c r="AO70" s="103">
        <f t="shared" si="56"/>
        <v>19.562322990994989</v>
      </c>
      <c r="AP70" s="103">
        <f t="shared" si="56"/>
        <v>19.562322676299782</v>
      </c>
      <c r="AQ70" s="103">
        <f t="shared" si="56"/>
        <v>19.562318986553677</v>
      </c>
      <c r="AR70" s="103">
        <f t="shared" si="56"/>
        <v>19.562275725805019</v>
      </c>
      <c r="AS70" s="103">
        <f t="shared" si="56"/>
        <v>19.56176863198197</v>
      </c>
      <c r="AT70" s="103">
        <f t="shared" si="56"/>
        <v>19.555841014746619</v>
      </c>
      <c r="AU70" s="103">
        <f t="shared" si="31"/>
        <v>19.488603375505058</v>
      </c>
      <c r="AW70" s="103">
        <v>-8000</v>
      </c>
      <c r="AX70" s="103">
        <f t="shared" si="48"/>
        <v>1.9904226806501626E-2</v>
      </c>
      <c r="AY70" s="103">
        <f t="shared" si="49"/>
        <v>4.6628380944601601E-3</v>
      </c>
      <c r="AZ70" s="103">
        <f t="shared" si="50"/>
        <v>1.5241388712041466E-2</v>
      </c>
      <c r="BA70" s="103">
        <f t="shared" si="51"/>
        <v>0.88745695028278027</v>
      </c>
      <c r="BB70" s="103">
        <f t="shared" si="52"/>
        <v>0.88995871023887541</v>
      </c>
      <c r="BC70" s="103">
        <f t="shared" si="53"/>
        <v>-3.0834906080641544</v>
      </c>
      <c r="BD70" s="103">
        <f t="shared" si="54"/>
        <v>-34.412511796615945</v>
      </c>
      <c r="BE70" s="103">
        <f t="shared" si="40"/>
        <v>40.905766709057346</v>
      </c>
      <c r="BF70" s="103">
        <f t="shared" si="40"/>
        <v>40.905766725579596</v>
      </c>
      <c r="BG70" s="103">
        <f t="shared" si="40"/>
        <v>40.905766578708338</v>
      </c>
      <c r="BH70" s="103">
        <f t="shared" ref="BH70:BK91" si="57">$BL70+$AB$7*SIN(BI70)</f>
        <v>40.905767884291507</v>
      </c>
      <c r="BI70" s="103">
        <f t="shared" si="57"/>
        <v>40.905756278570742</v>
      </c>
      <c r="BJ70" s="103">
        <f t="shared" si="57"/>
        <v>40.905859445614766</v>
      </c>
      <c r="BK70" s="103">
        <f t="shared" si="57"/>
        <v>40.904942384273795</v>
      </c>
      <c r="BL70" s="103">
        <f t="shared" si="55"/>
        <v>40.913096213981888</v>
      </c>
    </row>
    <row r="71" spans="1:64" ht="12.95" customHeight="1" x14ac:dyDescent="0.2">
      <c r="A71" s="20" t="s">
        <v>251</v>
      </c>
      <c r="B71" s="182" t="s">
        <v>78</v>
      </c>
      <c r="C71" s="20">
        <v>29553.712</v>
      </c>
      <c r="D71" s="20" t="s">
        <v>142</v>
      </c>
      <c r="E71" s="103">
        <f t="shared" si="13"/>
        <v>-23267.822819260149</v>
      </c>
      <c r="F71" s="103">
        <f t="shared" si="14"/>
        <v>-23268</v>
      </c>
      <c r="G71" s="103">
        <f t="shared" si="42"/>
        <v>0.17473600000084843</v>
      </c>
      <c r="I71" s="103">
        <f t="shared" si="45"/>
        <v>0.17473600000084843</v>
      </c>
      <c r="P71" s="103">
        <f t="shared" si="16"/>
        <v>-2.9755799348770276E-2</v>
      </c>
      <c r="Q71" s="121">
        <f t="shared" si="17"/>
        <v>14535.212</v>
      </c>
      <c r="S71" s="103">
        <f t="shared" si="18"/>
        <v>4.1816896001244712E-2</v>
      </c>
      <c r="T71" s="103">
        <f t="shared" si="46"/>
        <v>0.1</v>
      </c>
      <c r="U71" s="103">
        <f t="shared" si="43"/>
        <v>4.1816896001244715E-3</v>
      </c>
      <c r="X71" s="103">
        <v>10500</v>
      </c>
      <c r="Y71" s="103">
        <f t="shared" si="47"/>
        <v>-2.9203505523072076E-2</v>
      </c>
      <c r="Z71" s="103">
        <f t="shared" si="20"/>
        <v>-23268</v>
      </c>
      <c r="AA71" s="103">
        <f t="shared" si="21"/>
        <v>6.4696028631662066E-3</v>
      </c>
      <c r="AB71" s="103">
        <f t="shared" si="22"/>
        <v>0.18202950127536149</v>
      </c>
      <c r="AC71" s="103">
        <f t="shared" si="23"/>
        <v>0.2044917993496187</v>
      </c>
      <c r="AD71" s="103">
        <f t="shared" si="32"/>
        <v>0.16826639713768224</v>
      </c>
      <c r="AE71" s="103">
        <f t="shared" si="33"/>
        <v>2.8313580405696197E-3</v>
      </c>
      <c r="AF71" s="103">
        <f t="shared" si="34"/>
        <v>0.2044917993496187</v>
      </c>
      <c r="AG71" s="118"/>
      <c r="AH71" s="103">
        <f t="shared" si="24"/>
        <v>-7.2935012745130728E-3</v>
      </c>
      <c r="AI71" s="103">
        <f t="shared" si="25"/>
        <v>1.0788125101195003</v>
      </c>
      <c r="AJ71" s="103">
        <f t="shared" si="26"/>
        <v>-0.35106355561004887</v>
      </c>
      <c r="AK71" s="103">
        <f t="shared" si="27"/>
        <v>8.0606333378605802E-2</v>
      </c>
      <c r="AL71" s="103">
        <f t="shared" si="28"/>
        <v>0.79664995470446276</v>
      </c>
      <c r="AM71" s="103">
        <f t="shared" si="29"/>
        <v>0.42082017435630259</v>
      </c>
      <c r="AN71" s="103">
        <f t="shared" si="56"/>
        <v>19.568456161478338</v>
      </c>
      <c r="AO71" s="103">
        <f t="shared" si="56"/>
        <v>19.568456135270086</v>
      </c>
      <c r="AP71" s="103">
        <f t="shared" si="56"/>
        <v>19.568455826338869</v>
      </c>
      <c r="AQ71" s="103">
        <f t="shared" si="56"/>
        <v>19.568452184801632</v>
      </c>
      <c r="AR71" s="103">
        <f t="shared" si="56"/>
        <v>19.568409260932004</v>
      </c>
      <c r="AS71" s="103">
        <f t="shared" si="56"/>
        <v>19.567903426093824</v>
      </c>
      <c r="AT71" s="103">
        <f t="shared" si="56"/>
        <v>19.561959159975693</v>
      </c>
      <c r="AU71" s="103">
        <f t="shared" si="31"/>
        <v>19.494214819412463</v>
      </c>
      <c r="AW71" s="103">
        <v>-7750</v>
      </c>
      <c r="AX71" s="103">
        <f t="shared" si="48"/>
        <v>1.6397464891631814E-2</v>
      </c>
      <c r="AY71" s="103">
        <f t="shared" si="49"/>
        <v>4.3667812894999623E-3</v>
      </c>
      <c r="AZ71" s="103">
        <f t="shared" si="50"/>
        <v>1.2030683602131852E-2</v>
      </c>
      <c r="BA71" s="103">
        <f t="shared" si="51"/>
        <v>0.89376541468459636</v>
      </c>
      <c r="BB71" s="103">
        <f t="shared" si="52"/>
        <v>0.72714599579262118</v>
      </c>
      <c r="BC71" s="103">
        <f t="shared" si="53"/>
        <v>-2.8003913003455145</v>
      </c>
      <c r="BD71" s="103">
        <f t="shared" si="54"/>
        <v>-5.8046639266129842</v>
      </c>
      <c r="BE71" s="103">
        <f t="shared" ref="BE71:BG91" si="58">$BL71+$AB$7*SIN(BF71)</f>
        <v>41.221873965508593</v>
      </c>
      <c r="BF71" s="103">
        <f t="shared" si="58"/>
        <v>41.22187402585056</v>
      </c>
      <c r="BG71" s="103">
        <f t="shared" si="58"/>
        <v>41.221873449201532</v>
      </c>
      <c r="BH71" s="103">
        <f t="shared" si="57"/>
        <v>41.221878959867702</v>
      </c>
      <c r="BI71" s="103">
        <f t="shared" si="57"/>
        <v>41.221826298451148</v>
      </c>
      <c r="BJ71" s="103">
        <f t="shared" si="57"/>
        <v>41.22232959065483</v>
      </c>
      <c r="BK71" s="103">
        <f t="shared" si="57"/>
        <v>41.217523690009507</v>
      </c>
      <c r="BL71" s="103">
        <f t="shared" si="55"/>
        <v>41.263811458194773</v>
      </c>
    </row>
    <row r="72" spans="1:64" ht="12.95" customHeight="1" x14ac:dyDescent="0.2">
      <c r="A72" s="20" t="s">
        <v>251</v>
      </c>
      <c r="B72" s="182" t="s">
        <v>79</v>
      </c>
      <c r="C72" s="20">
        <v>29585.734</v>
      </c>
      <c r="D72" s="20" t="s">
        <v>142</v>
      </c>
      <c r="E72" s="103">
        <f t="shared" si="13"/>
        <v>-23235.352797905496</v>
      </c>
      <c r="F72" s="103">
        <f t="shared" si="14"/>
        <v>-23235.5</v>
      </c>
      <c r="G72" s="103">
        <f t="shared" si="42"/>
        <v>0.14517100000375649</v>
      </c>
      <c r="I72" s="103">
        <f t="shared" si="45"/>
        <v>0.14517100000375649</v>
      </c>
      <c r="P72" s="103">
        <f t="shared" si="16"/>
        <v>-2.9253460517027072E-2</v>
      </c>
      <c r="Q72" s="121">
        <f t="shared" si="17"/>
        <v>14567.234</v>
      </c>
      <c r="S72" s="103">
        <f t="shared" si="18"/>
        <v>3.0423892427966382E-2</v>
      </c>
      <c r="T72" s="103">
        <f t="shared" si="46"/>
        <v>0.1</v>
      </c>
      <c r="U72" s="103">
        <f t="shared" si="43"/>
        <v>3.0423892427966382E-3</v>
      </c>
      <c r="X72" s="103">
        <v>11000</v>
      </c>
      <c r="Y72" s="103">
        <f t="shared" si="47"/>
        <v>-4.2120185476559158E-2</v>
      </c>
      <c r="Z72" s="103">
        <f t="shared" si="20"/>
        <v>-23235.5</v>
      </c>
      <c r="AA72" s="103">
        <f t="shared" si="21"/>
        <v>7.2503108195989983E-3</v>
      </c>
      <c r="AB72" s="103">
        <f t="shared" si="22"/>
        <v>0.15168319041114239</v>
      </c>
      <c r="AC72" s="103">
        <f t="shared" si="23"/>
        <v>0.17442446052078356</v>
      </c>
      <c r="AD72" s="103">
        <f t="shared" si="32"/>
        <v>0.13792068918415748</v>
      </c>
      <c r="AE72" s="103">
        <f t="shared" si="33"/>
        <v>1.9022116505032973E-3</v>
      </c>
      <c r="AF72" s="103">
        <f t="shared" si="34"/>
        <v>0.17442446052078356</v>
      </c>
      <c r="AG72" s="118"/>
      <c r="AH72" s="103">
        <f t="shared" si="24"/>
        <v>-6.5121904073859012E-3</v>
      </c>
      <c r="AI72" s="103">
        <f t="shared" si="25"/>
        <v>1.0743580909589248</v>
      </c>
      <c r="AJ72" s="103">
        <f t="shared" si="26"/>
        <v>-0.30013823661939515</v>
      </c>
      <c r="AK72" s="103">
        <f t="shared" si="27"/>
        <v>8.4732915924235375E-2</v>
      </c>
      <c r="AL72" s="103">
        <f t="shared" si="28"/>
        <v>0.85051909881903065</v>
      </c>
      <c r="AM72" s="103">
        <f t="shared" si="29"/>
        <v>0.45289590247898609</v>
      </c>
      <c r="AN72" s="103">
        <f t="shared" si="56"/>
        <v>19.618173447220194</v>
      </c>
      <c r="AO72" s="103">
        <f t="shared" si="56"/>
        <v>19.618173425994602</v>
      </c>
      <c r="AP72" s="103">
        <f t="shared" si="56"/>
        <v>19.618173164082364</v>
      </c>
      <c r="AQ72" s="103">
        <f t="shared" si="56"/>
        <v>19.618169932233432</v>
      </c>
      <c r="AR72" s="103">
        <f t="shared" si="56"/>
        <v>19.618130053876037</v>
      </c>
      <c r="AS72" s="103">
        <f t="shared" si="56"/>
        <v>19.617638114213587</v>
      </c>
      <c r="AT72" s="103">
        <f t="shared" si="56"/>
        <v>19.611588623857106</v>
      </c>
      <c r="AU72" s="103">
        <f t="shared" si="31"/>
        <v>19.539807801160137</v>
      </c>
      <c r="AW72" s="103">
        <v>-7500</v>
      </c>
      <c r="AX72" s="103">
        <f t="shared" si="48"/>
        <v>1.1634899868671965E-2</v>
      </c>
      <c r="AY72" s="103">
        <f t="shared" si="49"/>
        <v>4.0659865030028951E-3</v>
      </c>
      <c r="AZ72" s="103">
        <f t="shared" si="50"/>
        <v>7.5689133656690706E-3</v>
      </c>
      <c r="BA72" s="103">
        <f t="shared" si="51"/>
        <v>0.90898818849345009</v>
      </c>
      <c r="BB72" s="103">
        <f t="shared" si="52"/>
        <v>0.50048286349894555</v>
      </c>
      <c r="BC72" s="103">
        <f t="shared" si="53"/>
        <v>-2.5103924142412661</v>
      </c>
      <c r="BD72" s="103">
        <f t="shared" si="54"/>
        <v>-3.0626613204226985</v>
      </c>
      <c r="BE72" s="103">
        <f t="shared" si="58"/>
        <v>41.541806915964365</v>
      </c>
      <c r="BF72" s="103">
        <f t="shared" si="58"/>
        <v>41.541806947293807</v>
      </c>
      <c r="BG72" s="103">
        <f t="shared" si="58"/>
        <v>41.54180658360297</v>
      </c>
      <c r="BH72" s="103">
        <f t="shared" si="57"/>
        <v>41.541810805549716</v>
      </c>
      <c r="BI72" s="103">
        <f t="shared" si="57"/>
        <v>41.541761795524266</v>
      </c>
      <c r="BJ72" s="103">
        <f t="shared" si="57"/>
        <v>41.542330848188257</v>
      </c>
      <c r="BK72" s="103">
        <f t="shared" si="57"/>
        <v>41.535740326289549</v>
      </c>
      <c r="BL72" s="103">
        <f t="shared" si="55"/>
        <v>41.614526702407659</v>
      </c>
    </row>
    <row r="73" spans="1:64" ht="12.95" customHeight="1" x14ac:dyDescent="0.2">
      <c r="A73" s="20" t="s">
        <v>251</v>
      </c>
      <c r="B73" s="182" t="s">
        <v>79</v>
      </c>
      <c r="C73" s="20">
        <v>29598.592000000001</v>
      </c>
      <c r="D73" s="20" t="s">
        <v>142</v>
      </c>
      <c r="E73" s="103">
        <f t="shared" si="13"/>
        <v>-23222.314901004051</v>
      </c>
      <c r="F73" s="103">
        <f t="shared" si="14"/>
        <v>-23222.5</v>
      </c>
      <c r="G73" s="103">
        <f t="shared" si="42"/>
        <v>0.18254500000330154</v>
      </c>
      <c r="I73" s="103">
        <f t="shared" si="45"/>
        <v>0.18254500000330154</v>
      </c>
      <c r="P73" s="103">
        <f t="shared" si="16"/>
        <v>-2.9061090246668635E-2</v>
      </c>
      <c r="Q73" s="121">
        <f t="shared" si="17"/>
        <v>14580.092000000001</v>
      </c>
      <c r="S73" s="103">
        <f t="shared" si="18"/>
        <v>4.4777137430878522E-2</v>
      </c>
      <c r="T73" s="103">
        <f t="shared" si="46"/>
        <v>0.1</v>
      </c>
      <c r="U73" s="103">
        <f t="shared" si="43"/>
        <v>4.477713743087852E-3</v>
      </c>
      <c r="X73" s="103">
        <v>11500</v>
      </c>
      <c r="Y73" s="103">
        <f t="shared" si="47"/>
        <v>-5.2807539334285447E-2</v>
      </c>
      <c r="Z73" s="103">
        <f t="shared" si="20"/>
        <v>-23222.5</v>
      </c>
      <c r="AA73" s="103">
        <f t="shared" si="21"/>
        <v>7.5662538614007279E-3</v>
      </c>
      <c r="AB73" s="103">
        <f t="shared" si="22"/>
        <v>0.18874098378447934</v>
      </c>
      <c r="AC73" s="103">
        <f t="shared" si="23"/>
        <v>0.21160609024997018</v>
      </c>
      <c r="AD73" s="103">
        <f t="shared" si="32"/>
        <v>0.17497874614190081</v>
      </c>
      <c r="AE73" s="103">
        <f t="shared" si="33"/>
        <v>3.0617561601391768E-3</v>
      </c>
      <c r="AF73" s="103">
        <f t="shared" si="34"/>
        <v>0.21160609024997018</v>
      </c>
      <c r="AG73" s="118"/>
      <c r="AH73" s="103">
        <f t="shared" si="24"/>
        <v>-6.1959837811777939E-3</v>
      </c>
      <c r="AI73" s="103">
        <f t="shared" si="25"/>
        <v>1.0725260660931162</v>
      </c>
      <c r="AJ73" s="103">
        <f t="shared" si="26"/>
        <v>-0.27963708966183948</v>
      </c>
      <c r="AK73" s="103">
        <f t="shared" si="27"/>
        <v>8.6306213386616634E-2</v>
      </c>
      <c r="AL73" s="103">
        <f t="shared" si="28"/>
        <v>0.87194056905355199</v>
      </c>
      <c r="AM73" s="103">
        <f t="shared" si="29"/>
        <v>0.46586698356095435</v>
      </c>
      <c r="AN73" s="103">
        <f t="shared" si="56"/>
        <v>19.638002056860739</v>
      </c>
      <c r="AO73" s="103">
        <f t="shared" si="56"/>
        <v>19.638002037523915</v>
      </c>
      <c r="AP73" s="103">
        <f t="shared" si="56"/>
        <v>19.638001794205127</v>
      </c>
      <c r="AQ73" s="103">
        <f t="shared" si="56"/>
        <v>19.637998732485112</v>
      </c>
      <c r="AR73" s="103">
        <f t="shared" si="56"/>
        <v>19.63796020716876</v>
      </c>
      <c r="AS73" s="103">
        <f t="shared" si="56"/>
        <v>19.637475574488622</v>
      </c>
      <c r="AT73" s="103">
        <f t="shared" si="56"/>
        <v>19.631399096786119</v>
      </c>
      <c r="AU73" s="103">
        <f t="shared" si="31"/>
        <v>19.558044993859209</v>
      </c>
      <c r="AW73" s="103">
        <v>-7250</v>
      </c>
      <c r="AX73" s="103">
        <f t="shared" si="48"/>
        <v>5.9808285798170092E-3</v>
      </c>
      <c r="AY73" s="103">
        <f t="shared" si="49"/>
        <v>3.7604537349689624E-3</v>
      </c>
      <c r="AZ73" s="103">
        <f t="shared" si="50"/>
        <v>2.2203748448480468E-3</v>
      </c>
      <c r="BA73" s="103">
        <f t="shared" si="51"/>
        <v>0.93296493745877429</v>
      </c>
      <c r="BB73" s="103">
        <f t="shared" si="52"/>
        <v>0.21956728810842738</v>
      </c>
      <c r="BC73" s="103">
        <f t="shared" si="53"/>
        <v>-2.2076068991184434</v>
      </c>
      <c r="BD73" s="103">
        <f t="shared" si="54"/>
        <v>-1.983384761704005</v>
      </c>
      <c r="BE73" s="103">
        <f t="shared" si="58"/>
        <v>41.868711668273733</v>
      </c>
      <c r="BF73" s="103">
        <f t="shared" si="58"/>
        <v>41.868711671946045</v>
      </c>
      <c r="BG73" s="103">
        <f t="shared" si="58"/>
        <v>41.868711608880155</v>
      </c>
      <c r="BH73" s="103">
        <f t="shared" si="57"/>
        <v>41.868712691934661</v>
      </c>
      <c r="BI73" s="103">
        <f t="shared" si="57"/>
        <v>41.868694092497947</v>
      </c>
      <c r="BJ73" s="103">
        <f t="shared" si="57"/>
        <v>41.869013582742149</v>
      </c>
      <c r="BK73" s="103">
        <f t="shared" si="57"/>
        <v>41.86354885453634</v>
      </c>
      <c r="BL73" s="103">
        <f t="shared" si="55"/>
        <v>41.965241946620544</v>
      </c>
    </row>
    <row r="74" spans="1:64" ht="12.95" customHeight="1" x14ac:dyDescent="0.2">
      <c r="A74" s="20" t="s">
        <v>251</v>
      </c>
      <c r="B74" s="182" t="s">
        <v>79</v>
      </c>
      <c r="C74" s="20">
        <v>29612.395</v>
      </c>
      <c r="D74" s="20" t="s">
        <v>142</v>
      </c>
      <c r="E74" s="103">
        <f t="shared" si="13"/>
        <v>-23208.318782561786</v>
      </c>
      <c r="F74" s="103">
        <f t="shared" si="14"/>
        <v>-23208.5</v>
      </c>
      <c r="G74" s="103">
        <f t="shared" si="42"/>
        <v>0.17871700000250712</v>
      </c>
      <c r="I74" s="103">
        <f t="shared" si="45"/>
        <v>0.17871700000250712</v>
      </c>
      <c r="P74" s="103">
        <f t="shared" si="16"/>
        <v>-2.8859488004125699E-2</v>
      </c>
      <c r="Q74" s="121">
        <f t="shared" si="17"/>
        <v>14593.895</v>
      </c>
      <c r="S74" s="103">
        <f t="shared" si="18"/>
        <v>4.3087998373167777E-2</v>
      </c>
      <c r="T74" s="103">
        <f t="shared" si="46"/>
        <v>0.1</v>
      </c>
      <c r="U74" s="103">
        <f t="shared" si="43"/>
        <v>4.3087998373167779E-3</v>
      </c>
      <c r="X74" s="103">
        <v>12000</v>
      </c>
      <c r="Y74" s="103">
        <f t="shared" si="47"/>
        <v>-5.6788139176854477E-2</v>
      </c>
      <c r="Z74" s="103">
        <f t="shared" si="20"/>
        <v>-23208.5</v>
      </c>
      <c r="AA74" s="103">
        <f t="shared" si="21"/>
        <v>7.9085911155952239E-3</v>
      </c>
      <c r="AB74" s="103">
        <f t="shared" si="22"/>
        <v>0.1845703483417043</v>
      </c>
      <c r="AC74" s="103">
        <f t="shared" si="23"/>
        <v>0.20757648800663281</v>
      </c>
      <c r="AD74" s="103">
        <f t="shared" si="32"/>
        <v>0.1708084088869119</v>
      </c>
      <c r="AE74" s="103">
        <f t="shared" si="33"/>
        <v>2.9175512546478488E-3</v>
      </c>
      <c r="AF74" s="103">
        <f t="shared" si="34"/>
        <v>0.20757648800663281</v>
      </c>
      <c r="AG74" s="118"/>
      <c r="AH74" s="103">
        <f t="shared" si="24"/>
        <v>-5.8533483391971846E-3</v>
      </c>
      <c r="AI74" s="103">
        <f t="shared" si="25"/>
        <v>1.0705231641327861</v>
      </c>
      <c r="AJ74" s="103">
        <f t="shared" si="26"/>
        <v>-0.25749525819912411</v>
      </c>
      <c r="AK74" s="103">
        <f t="shared" si="27"/>
        <v>8.7950418150111065E-2</v>
      </c>
      <c r="AL74" s="103">
        <f t="shared" si="28"/>
        <v>0.8949275136249556</v>
      </c>
      <c r="AM74" s="103">
        <f t="shared" si="29"/>
        <v>0.47993083081513499</v>
      </c>
      <c r="AN74" s="103">
        <f t="shared" si="56"/>
        <v>19.659317805043969</v>
      </c>
      <c r="AO74" s="103">
        <f t="shared" si="56"/>
        <v>19.659317787655613</v>
      </c>
      <c r="AP74" s="103">
        <f t="shared" si="56"/>
        <v>19.6593175640079</v>
      </c>
      <c r="AQ74" s="103">
        <f t="shared" si="56"/>
        <v>19.659314687472939</v>
      </c>
      <c r="AR74" s="103">
        <f t="shared" si="56"/>
        <v>19.659277690536452</v>
      </c>
      <c r="AS74" s="103">
        <f t="shared" si="56"/>
        <v>19.658801977541465</v>
      </c>
      <c r="AT74" s="103">
        <f t="shared" si="56"/>
        <v>19.65270615371055</v>
      </c>
      <c r="AU74" s="103">
        <f t="shared" si="31"/>
        <v>19.57768504753513</v>
      </c>
      <c r="AW74" s="103">
        <v>-7000</v>
      </c>
      <c r="AX74" s="103">
        <f t="shared" si="48"/>
        <v>-8.1136258158389079E-5</v>
      </c>
      <c r="AY74" s="103">
        <f t="shared" si="49"/>
        <v>3.4501829853981598E-3</v>
      </c>
      <c r="AZ74" s="103">
        <f t="shared" si="50"/>
        <v>-3.5313192435565488E-3</v>
      </c>
      <c r="BA74" s="103">
        <f t="shared" si="51"/>
        <v>0.96504908848128856</v>
      </c>
      <c r="BB74" s="103">
        <f t="shared" si="52"/>
        <v>-0.10004544130946842</v>
      </c>
      <c r="BC74" s="103">
        <f t="shared" si="53"/>
        <v>-1.886022894599948</v>
      </c>
      <c r="BD74" s="103">
        <f t="shared" si="54"/>
        <v>-1.3779276705940435</v>
      </c>
      <c r="BE74" s="103">
        <f t="shared" si="58"/>
        <v>42.205605034918669</v>
      </c>
      <c r="BF74" s="103">
        <f t="shared" si="58"/>
        <v>42.205605034931146</v>
      </c>
      <c r="BG74" s="103">
        <f t="shared" si="58"/>
        <v>42.205605034389855</v>
      </c>
      <c r="BH74" s="103">
        <f t="shared" si="57"/>
        <v>42.20560505787568</v>
      </c>
      <c r="BI74" s="103">
        <f t="shared" si="57"/>
        <v>42.205604038866532</v>
      </c>
      <c r="BJ74" s="103">
        <f t="shared" si="57"/>
        <v>42.205648256473729</v>
      </c>
      <c r="BK74" s="103">
        <f t="shared" si="57"/>
        <v>42.203738065854211</v>
      </c>
      <c r="BL74" s="103">
        <f t="shared" si="55"/>
        <v>42.31595719083343</v>
      </c>
    </row>
    <row r="75" spans="1:64" ht="12.95" customHeight="1" x14ac:dyDescent="0.2">
      <c r="A75" s="20" t="s">
        <v>251</v>
      </c>
      <c r="B75" s="182" t="s">
        <v>78</v>
      </c>
      <c r="C75" s="20">
        <v>29638.526000000002</v>
      </c>
      <c r="D75" s="20" t="s">
        <v>142</v>
      </c>
      <c r="E75" s="103">
        <f t="shared" si="13"/>
        <v>-23181.82218247377</v>
      </c>
      <c r="F75" s="103">
        <f t="shared" si="14"/>
        <v>-23182</v>
      </c>
      <c r="G75" s="103">
        <f t="shared" si="42"/>
        <v>0.1753640000060841</v>
      </c>
      <c r="I75" s="103">
        <f t="shared" si="45"/>
        <v>0.1753640000060841</v>
      </c>
      <c r="P75" s="103">
        <f t="shared" si="16"/>
        <v>-2.8493910486972602E-2</v>
      </c>
      <c r="Q75" s="121">
        <f t="shared" si="17"/>
        <v>14620.026000000002</v>
      </c>
      <c r="S75" s="103">
        <f t="shared" si="18"/>
        <v>4.1558047670595122E-2</v>
      </c>
      <c r="T75" s="103">
        <f t="shared" si="46"/>
        <v>0.1</v>
      </c>
      <c r="U75" s="103">
        <f t="shared" si="43"/>
        <v>4.1558047670595122E-3</v>
      </c>
      <c r="X75" s="103">
        <v>12500</v>
      </c>
      <c r="Y75" s="103">
        <f t="shared" si="47"/>
        <v>-5.2555527528140841E-2</v>
      </c>
      <c r="Z75" s="103">
        <f t="shared" si="20"/>
        <v>-23182</v>
      </c>
      <c r="AA75" s="103">
        <f t="shared" si="21"/>
        <v>8.5618937373011517E-3</v>
      </c>
      <c r="AB75" s="103">
        <f t="shared" si="22"/>
        <v>0.18056344061638502</v>
      </c>
      <c r="AC75" s="103">
        <f t="shared" si="23"/>
        <v>0.20385791049305671</v>
      </c>
      <c r="AD75" s="103">
        <f t="shared" si="32"/>
        <v>0.16680210626878295</v>
      </c>
      <c r="AE75" s="103">
        <f t="shared" si="33"/>
        <v>2.7822942655702362E-3</v>
      </c>
      <c r="AF75" s="103">
        <f t="shared" si="34"/>
        <v>0.20385791049305671</v>
      </c>
      <c r="AG75" s="118"/>
      <c r="AH75" s="103">
        <f t="shared" si="24"/>
        <v>-5.1994406103009179E-3</v>
      </c>
      <c r="AI75" s="103">
        <f t="shared" si="25"/>
        <v>1.0666524246139764</v>
      </c>
      <c r="AJ75" s="103">
        <f t="shared" si="26"/>
        <v>-0.21545312118168883</v>
      </c>
      <c r="AK75" s="103">
        <f t="shared" si="27"/>
        <v>9.091890356332652E-2</v>
      </c>
      <c r="AL75" s="103">
        <f t="shared" si="28"/>
        <v>0.93820084233351708</v>
      </c>
      <c r="AM75" s="103">
        <f t="shared" si="29"/>
        <v>0.50683471716126616</v>
      </c>
      <c r="AN75" s="103">
        <f t="shared" si="56"/>
        <v>19.699555107098064</v>
      </c>
      <c r="AO75" s="103">
        <f t="shared" si="56"/>
        <v>19.699555093118821</v>
      </c>
      <c r="AP75" s="103">
        <f t="shared" si="56"/>
        <v>19.699554905231199</v>
      </c>
      <c r="AQ75" s="103">
        <f t="shared" si="56"/>
        <v>19.699552379936595</v>
      </c>
      <c r="AR75" s="103">
        <f t="shared" si="56"/>
        <v>19.699518439539684</v>
      </c>
      <c r="AS75" s="103">
        <f t="shared" si="56"/>
        <v>19.699062401882202</v>
      </c>
      <c r="AT75" s="103">
        <f t="shared" si="56"/>
        <v>19.692957627153501</v>
      </c>
      <c r="AU75" s="103">
        <f t="shared" si="31"/>
        <v>19.614860863421697</v>
      </c>
      <c r="AW75" s="103">
        <v>-6750</v>
      </c>
      <c r="AX75" s="103">
        <f t="shared" si="48"/>
        <v>-5.9351928273735253E-3</v>
      </c>
      <c r="AY75" s="103">
        <f t="shared" si="49"/>
        <v>3.1351742542904916E-3</v>
      </c>
      <c r="AZ75" s="103">
        <f t="shared" si="50"/>
        <v>-9.0703670816640169E-3</v>
      </c>
      <c r="BA75" s="103">
        <f t="shared" si="51"/>
        <v>1.003480119709212</v>
      </c>
      <c r="BB75" s="103">
        <f t="shared" si="52"/>
        <v>-0.43164439458586473</v>
      </c>
      <c r="BC75" s="103">
        <f t="shared" si="53"/>
        <v>-1.5399210373385381</v>
      </c>
      <c r="BD75" s="103">
        <f t="shared" si="54"/>
        <v>-0.96959172697888285</v>
      </c>
      <c r="BE75" s="103">
        <f t="shared" si="58"/>
        <v>42.555099470071035</v>
      </c>
      <c r="BF75" s="103">
        <f t="shared" si="58"/>
        <v>42.555099470073735</v>
      </c>
      <c r="BG75" s="103">
        <f t="shared" si="58"/>
        <v>42.555099470241132</v>
      </c>
      <c r="BH75" s="103">
        <f t="shared" si="57"/>
        <v>42.5550994806175</v>
      </c>
      <c r="BI75" s="103">
        <f t="shared" si="57"/>
        <v>42.55510012380163</v>
      </c>
      <c r="BJ75" s="103">
        <f t="shared" si="57"/>
        <v>42.555139986307751</v>
      </c>
      <c r="BK75" s="103">
        <f t="shared" si="57"/>
        <v>42.557589458077459</v>
      </c>
      <c r="BL75" s="103">
        <f t="shared" si="55"/>
        <v>42.666672435046323</v>
      </c>
    </row>
    <row r="76" spans="1:64" ht="12.95" customHeight="1" x14ac:dyDescent="0.2">
      <c r="A76" s="20" t="s">
        <v>310</v>
      </c>
      <c r="B76" s="182" t="s">
        <v>79</v>
      </c>
      <c r="C76" s="20">
        <v>30663.685000000001</v>
      </c>
      <c r="D76" s="20" t="s">
        <v>142</v>
      </c>
      <c r="E76" s="103">
        <f t="shared" si="13"/>
        <v>-22142.32013319786</v>
      </c>
      <c r="F76" s="103">
        <f t="shared" si="14"/>
        <v>-22142.5</v>
      </c>
      <c r="G76" s="103">
        <f t="shared" si="42"/>
        <v>0.17738500000268687</v>
      </c>
      <c r="I76" s="103">
        <f t="shared" si="45"/>
        <v>0.17738500000268687</v>
      </c>
      <c r="P76" s="103">
        <f t="shared" si="16"/>
        <v>-3.2129834226765901E-2</v>
      </c>
      <c r="Q76" s="121">
        <f t="shared" si="17"/>
        <v>15645.185000000001</v>
      </c>
      <c r="S76" s="103">
        <f t="shared" si="18"/>
        <v>4.3896465762195074E-2</v>
      </c>
      <c r="T76" s="103">
        <f t="shared" si="46"/>
        <v>0.1</v>
      </c>
      <c r="U76" s="103">
        <f t="shared" si="43"/>
        <v>4.3896465762195075E-3</v>
      </c>
      <c r="X76" s="103">
        <v>13000</v>
      </c>
      <c r="Y76" s="103">
        <f t="shared" si="47"/>
        <v>-4.2239641584889694E-2</v>
      </c>
      <c r="Z76" s="103">
        <f t="shared" si="20"/>
        <v>-22142.5</v>
      </c>
      <c r="AA76" s="103">
        <f t="shared" si="21"/>
        <v>2.9360436608429328E-2</v>
      </c>
      <c r="AB76" s="103">
        <f t="shared" si="22"/>
        <v>0.16172016003197986</v>
      </c>
      <c r="AC76" s="103">
        <f t="shared" si="23"/>
        <v>0.20951483422945277</v>
      </c>
      <c r="AD76" s="103">
        <f t="shared" si="32"/>
        <v>0.14802456339425754</v>
      </c>
      <c r="AE76" s="103">
        <f t="shared" si="33"/>
        <v>2.1911271368060571E-3</v>
      </c>
      <c r="AF76" s="103">
        <f t="shared" si="34"/>
        <v>0.20951483422945277</v>
      </c>
      <c r="AG76" s="118"/>
      <c r="AH76" s="103">
        <f t="shared" si="24"/>
        <v>1.5664839970706997E-2</v>
      </c>
      <c r="AI76" s="103">
        <f t="shared" si="25"/>
        <v>0.9178066582416935</v>
      </c>
      <c r="AJ76" s="103">
        <f t="shared" si="26"/>
        <v>0.94330129717125599</v>
      </c>
      <c r="AK76" s="103">
        <f t="shared" si="27"/>
        <v>7.7155993303705844E-2</v>
      </c>
      <c r="AL76" s="103">
        <f t="shared" si="28"/>
        <v>2.3877959492629222</v>
      </c>
      <c r="AM76" s="103">
        <f t="shared" si="29"/>
        <v>2.5263963925282189</v>
      </c>
      <c r="AN76" s="103">
        <f t="shared" si="56"/>
        <v>21.156664583887139</v>
      </c>
      <c r="AO76" s="103">
        <f t="shared" si="56"/>
        <v>21.156664567717939</v>
      </c>
      <c r="AP76" s="103">
        <f t="shared" si="56"/>
        <v>21.156664781293404</v>
      </c>
      <c r="AQ76" s="103">
        <f t="shared" si="56"/>
        <v>21.156661960216688</v>
      </c>
      <c r="AR76" s="103">
        <f t="shared" si="56"/>
        <v>21.156699222562079</v>
      </c>
      <c r="AS76" s="103">
        <f t="shared" si="56"/>
        <v>21.156206917246905</v>
      </c>
      <c r="AT76" s="103">
        <f t="shared" si="56"/>
        <v>21.162689798585397</v>
      </c>
      <c r="AU76" s="103">
        <f t="shared" si="31"/>
        <v>21.073134848858878</v>
      </c>
      <c r="AW76" s="103">
        <v>-6500</v>
      </c>
      <c r="AX76" s="103">
        <f t="shared" si="48"/>
        <v>-1.0846920082151674E-2</v>
      </c>
      <c r="AY76" s="103">
        <f t="shared" si="49"/>
        <v>2.8154275416459535E-3</v>
      </c>
      <c r="AZ76" s="103">
        <f t="shared" si="50"/>
        <v>-1.3662347623797628E-2</v>
      </c>
      <c r="BA76" s="103">
        <f t="shared" si="51"/>
        <v>1.0445020540991203</v>
      </c>
      <c r="BB76" s="103">
        <f t="shared" si="52"/>
        <v>-0.73199197489970691</v>
      </c>
      <c r="BC76" s="103">
        <f t="shared" si="53"/>
        <v>-1.1649948805931583</v>
      </c>
      <c r="BD76" s="103">
        <f t="shared" si="54"/>
        <v>-0.65874376207563134</v>
      </c>
      <c r="BE76" s="103">
        <f t="shared" si="58"/>
        <v>42.918855065609044</v>
      </c>
      <c r="BF76" s="103">
        <f t="shared" si="58"/>
        <v>42.918855068357892</v>
      </c>
      <c r="BG76" s="103">
        <f t="shared" si="58"/>
        <v>42.918855118543846</v>
      </c>
      <c r="BH76" s="103">
        <f t="shared" si="57"/>
        <v>42.918856034791048</v>
      </c>
      <c r="BI76" s="103">
        <f t="shared" si="57"/>
        <v>42.918872762493422</v>
      </c>
      <c r="BJ76" s="103">
        <f t="shared" si="57"/>
        <v>42.919178067661704</v>
      </c>
      <c r="BK76" s="103">
        <f t="shared" si="57"/>
        <v>42.924721219090969</v>
      </c>
      <c r="BL76" s="103">
        <f t="shared" si="55"/>
        <v>43.017387679259208</v>
      </c>
    </row>
    <row r="77" spans="1:64" ht="12.95" customHeight="1" x14ac:dyDescent="0.2">
      <c r="A77" s="20" t="s">
        <v>310</v>
      </c>
      <c r="B77" s="182" t="s">
        <v>78</v>
      </c>
      <c r="C77" s="20">
        <v>30696.727999999999</v>
      </c>
      <c r="D77" s="20" t="s">
        <v>142</v>
      </c>
      <c r="E77" s="103">
        <f t="shared" si="13"/>
        <v>-22108.814826982707</v>
      </c>
      <c r="F77" s="103">
        <f t="shared" si="14"/>
        <v>-22109</v>
      </c>
      <c r="G77" s="103">
        <f t="shared" si="42"/>
        <v>0.1826180000025488</v>
      </c>
      <c r="I77" s="103">
        <f t="shared" si="45"/>
        <v>0.1826180000025488</v>
      </c>
      <c r="P77" s="103">
        <f t="shared" si="16"/>
        <v>-3.2767004259953464E-2</v>
      </c>
      <c r="Q77" s="121">
        <f t="shared" si="17"/>
        <v>15678.227999999999</v>
      </c>
      <c r="S77" s="103">
        <f t="shared" si="18"/>
        <v>4.639070006115812E-2</v>
      </c>
      <c r="T77" s="103">
        <f t="shared" si="46"/>
        <v>0.1</v>
      </c>
      <c r="U77" s="103">
        <f t="shared" si="43"/>
        <v>4.6390700061158122E-3</v>
      </c>
      <c r="X77" s="103">
        <v>13500</v>
      </c>
      <c r="Y77" s="103">
        <f t="shared" si="47"/>
        <v>-3.0665988904911672E-2</v>
      </c>
      <c r="Z77" s="103">
        <f t="shared" si="20"/>
        <v>-22109</v>
      </c>
      <c r="AA77" s="103">
        <f t="shared" si="21"/>
        <v>2.9648221123324742E-2</v>
      </c>
      <c r="AB77" s="103">
        <f t="shared" si="22"/>
        <v>0.16666189451272889</v>
      </c>
      <c r="AC77" s="103">
        <f t="shared" si="23"/>
        <v>0.21538500426250226</v>
      </c>
      <c r="AD77" s="103">
        <f t="shared" si="32"/>
        <v>0.15296977887922406</v>
      </c>
      <c r="AE77" s="103">
        <f t="shared" si="33"/>
        <v>2.3399753250358704E-3</v>
      </c>
      <c r="AF77" s="103">
        <f t="shared" si="34"/>
        <v>0.21538500426250226</v>
      </c>
      <c r="AG77" s="118"/>
      <c r="AH77" s="103">
        <f t="shared" si="24"/>
        <v>1.5956105489819902E-2</v>
      </c>
      <c r="AI77" s="103">
        <f t="shared" si="25"/>
        <v>0.91477073644804108</v>
      </c>
      <c r="AJ77" s="103">
        <f t="shared" si="26"/>
        <v>0.95588543287592331</v>
      </c>
      <c r="AK77" s="103">
        <f t="shared" si="27"/>
        <v>7.3788653372114044E-2</v>
      </c>
      <c r="AL77" s="103">
        <f t="shared" si="28"/>
        <v>2.4280161570110872</v>
      </c>
      <c r="AM77" s="103">
        <f t="shared" si="29"/>
        <v>2.6828317890522677</v>
      </c>
      <c r="AN77" s="103">
        <f t="shared" si="56"/>
        <v>21.200280034279309</v>
      </c>
      <c r="AO77" s="103">
        <f t="shared" si="56"/>
        <v>21.200280013638832</v>
      </c>
      <c r="AP77" s="103">
        <f t="shared" si="56"/>
        <v>21.200280273997116</v>
      </c>
      <c r="AQ77" s="103">
        <f t="shared" si="56"/>
        <v>21.200276989841953</v>
      </c>
      <c r="AR77" s="103">
        <f t="shared" si="56"/>
        <v>21.200318415322826</v>
      </c>
      <c r="AS77" s="103">
        <f t="shared" si="56"/>
        <v>21.199795757899036</v>
      </c>
      <c r="AT77" s="103">
        <f t="shared" si="56"/>
        <v>21.20636994949102</v>
      </c>
      <c r="AU77" s="103">
        <f t="shared" si="31"/>
        <v>21.120130691583405</v>
      </c>
      <c r="AW77" s="103">
        <v>-6250</v>
      </c>
      <c r="AX77" s="103">
        <f t="shared" si="48"/>
        <v>-1.4042331939851729E-2</v>
      </c>
      <c r="AY77" s="103">
        <f t="shared" si="49"/>
        <v>2.4909428474645498E-3</v>
      </c>
      <c r="AZ77" s="103">
        <f t="shared" si="50"/>
        <v>-1.6533274787316279E-2</v>
      </c>
      <c r="BA77" s="103">
        <f t="shared" si="51"/>
        <v>1.081681249169683</v>
      </c>
      <c r="BB77" s="103">
        <f t="shared" si="52"/>
        <v>-0.94108529342595171</v>
      </c>
      <c r="BC77" s="103">
        <f t="shared" si="53"/>
        <v>-0.7604105602089648</v>
      </c>
      <c r="BD77" s="103">
        <f t="shared" si="54"/>
        <v>-0.39965076952120354</v>
      </c>
      <c r="BE77" s="103">
        <f t="shared" si="58"/>
        <v>43.296730130481926</v>
      </c>
      <c r="BF77" s="103">
        <f t="shared" si="58"/>
        <v>43.296730160144804</v>
      </c>
      <c r="BG77" s="103">
        <f t="shared" si="58"/>
        <v>43.296730500072314</v>
      </c>
      <c r="BH77" s="103">
        <f t="shared" si="57"/>
        <v>43.296734395531068</v>
      </c>
      <c r="BI77" s="103">
        <f t="shared" si="57"/>
        <v>43.296779035336144</v>
      </c>
      <c r="BJ77" s="103">
        <f t="shared" si="57"/>
        <v>43.297290466566935</v>
      </c>
      <c r="BK77" s="103">
        <f t="shared" si="57"/>
        <v>43.303134710762365</v>
      </c>
      <c r="BL77" s="103">
        <f t="shared" si="55"/>
        <v>43.368102923472094</v>
      </c>
    </row>
    <row r="78" spans="1:64" ht="12.95" customHeight="1" x14ac:dyDescent="0.2">
      <c r="A78" s="20" t="s">
        <v>310</v>
      </c>
      <c r="B78" s="182" t="s">
        <v>78</v>
      </c>
      <c r="C78" s="20">
        <v>31346.639999999999</v>
      </c>
      <c r="D78" s="20" t="s">
        <v>142</v>
      </c>
      <c r="E78" s="103">
        <f t="shared" si="13"/>
        <v>-21449.809876678406</v>
      </c>
      <c r="F78" s="103">
        <f t="shared" si="14"/>
        <v>-21450</v>
      </c>
      <c r="G78" s="103">
        <f t="shared" si="42"/>
        <v>0.18750000000363798</v>
      </c>
      <c r="I78" s="103">
        <f t="shared" si="45"/>
        <v>0.18750000000363798</v>
      </c>
      <c r="P78" s="103">
        <f t="shared" si="16"/>
        <v>-4.7741719958243285E-2</v>
      </c>
      <c r="Q78" s="121">
        <f t="shared" si="17"/>
        <v>16328.14</v>
      </c>
      <c r="S78" s="103">
        <f t="shared" si="18"/>
        <v>5.533866681062416E-2</v>
      </c>
      <c r="T78" s="103">
        <f t="shared" si="46"/>
        <v>0.1</v>
      </c>
      <c r="U78" s="103">
        <f t="shared" si="43"/>
        <v>5.5338666810624167E-3</v>
      </c>
      <c r="X78" s="103">
        <v>14000</v>
      </c>
      <c r="Y78" s="103">
        <f t="shared" si="47"/>
        <v>-2.3224150368519766E-2</v>
      </c>
      <c r="Z78" s="103">
        <f t="shared" si="20"/>
        <v>-21450</v>
      </c>
      <c r="AA78" s="103">
        <f t="shared" si="21"/>
        <v>2.8979877178826979E-2</v>
      </c>
      <c r="AB78" s="103">
        <f t="shared" si="22"/>
        <v>0.1721264636830025</v>
      </c>
      <c r="AC78" s="103">
        <f t="shared" si="23"/>
        <v>0.23524171996188126</v>
      </c>
      <c r="AD78" s="103">
        <f t="shared" si="32"/>
        <v>0.15852012282481101</v>
      </c>
      <c r="AE78" s="103">
        <f t="shared" si="33"/>
        <v>2.5128629340393171E-3</v>
      </c>
      <c r="AF78" s="103">
        <f t="shared" si="34"/>
        <v>0.23524171996188126</v>
      </c>
      <c r="AG78" s="118"/>
      <c r="AH78" s="103">
        <f t="shared" si="24"/>
        <v>1.5373536320635484E-2</v>
      </c>
      <c r="AI78" s="103">
        <f t="shared" si="25"/>
        <v>0.88737049150887271</v>
      </c>
      <c r="AJ78" s="103">
        <f t="shared" si="26"/>
        <v>0.89678369356512155</v>
      </c>
      <c r="AK78" s="103">
        <f t="shared" si="27"/>
        <v>-4.8359641361723346E-3</v>
      </c>
      <c r="AL78" s="103">
        <f t="shared" si="28"/>
        <v>-3.0986820908386967</v>
      </c>
      <c r="AM78" s="103">
        <f t="shared" si="29"/>
        <v>-46.601418772226388</v>
      </c>
      <c r="AN78" s="103">
        <f t="shared" si="56"/>
        <v>22.039201045736412</v>
      </c>
      <c r="AO78" s="103">
        <f t="shared" si="56"/>
        <v>22.039201058016214</v>
      </c>
      <c r="AP78" s="103">
        <f t="shared" si="56"/>
        <v>22.039200948962414</v>
      </c>
      <c r="AQ78" s="103">
        <f t="shared" si="56"/>
        <v>22.039201917441542</v>
      </c>
      <c r="AR78" s="103">
        <f t="shared" si="56"/>
        <v>22.039193316625873</v>
      </c>
      <c r="AS78" s="103">
        <f t="shared" si="56"/>
        <v>22.039269698396694</v>
      </c>
      <c r="AT78" s="103">
        <f t="shared" si="56"/>
        <v>22.03859138008113</v>
      </c>
      <c r="AU78" s="103">
        <f t="shared" si="31"/>
        <v>22.044616075328577</v>
      </c>
      <c r="AW78" s="103">
        <v>-6000</v>
      </c>
      <c r="AX78" s="103">
        <f t="shared" si="48"/>
        <v>-1.4888194301759222E-2</v>
      </c>
      <c r="AY78" s="103">
        <f t="shared" si="49"/>
        <v>2.1617201717462784E-3</v>
      </c>
      <c r="AZ78" s="103">
        <f t="shared" si="50"/>
        <v>-1.7049914473505502E-2</v>
      </c>
      <c r="BA78" s="103">
        <f t="shared" si="51"/>
        <v>1.1066019673181229</v>
      </c>
      <c r="BB78" s="103">
        <f t="shared" si="52"/>
        <v>-0.99646443354778858</v>
      </c>
      <c r="BC78" s="103">
        <f t="shared" si="53"/>
        <v>-0.33132483551863245</v>
      </c>
      <c r="BD78" s="103">
        <f t="shared" si="54"/>
        <v>-0.16719472283690259</v>
      </c>
      <c r="BE78" s="103">
        <f t="shared" si="58"/>
        <v>43.685890412223216</v>
      </c>
      <c r="BF78" s="103">
        <f t="shared" si="58"/>
        <v>43.685890458622275</v>
      </c>
      <c r="BG78" s="103">
        <f t="shared" si="58"/>
        <v>43.685890888971457</v>
      </c>
      <c r="BH78" s="103">
        <f t="shared" si="57"/>
        <v>43.685894880437857</v>
      </c>
      <c r="BI78" s="103">
        <f t="shared" si="57"/>
        <v>43.685931900850584</v>
      </c>
      <c r="BJ78" s="103">
        <f t="shared" si="57"/>
        <v>43.686275241182337</v>
      </c>
      <c r="BK78" s="103">
        <f t="shared" si="57"/>
        <v>43.689457794272975</v>
      </c>
      <c r="BL78" s="103">
        <f t="shared" si="55"/>
        <v>43.718818167684979</v>
      </c>
    </row>
    <row r="79" spans="1:64" ht="12.95" customHeight="1" x14ac:dyDescent="0.2">
      <c r="A79" s="20" t="s">
        <v>310</v>
      </c>
      <c r="B79" s="182" t="s">
        <v>79</v>
      </c>
      <c r="C79" s="20">
        <v>31378.695</v>
      </c>
      <c r="D79" s="20" t="s">
        <v>142</v>
      </c>
      <c r="E79" s="103">
        <f t="shared" si="13"/>
        <v>-21417.306393619154</v>
      </c>
      <c r="F79" s="103">
        <f t="shared" si="14"/>
        <v>-21417.5</v>
      </c>
      <c r="G79" s="103">
        <f t="shared" si="42"/>
        <v>0.19093500000235508</v>
      </c>
      <c r="I79" s="103">
        <f t="shared" si="45"/>
        <v>0.19093500000235508</v>
      </c>
      <c r="P79" s="103">
        <f t="shared" si="16"/>
        <v>-4.8478570904630244E-2</v>
      </c>
      <c r="Q79" s="121">
        <f t="shared" si="17"/>
        <v>16360.195</v>
      </c>
      <c r="S79" s="103">
        <f t="shared" si="18"/>
        <v>5.73188579344341E-2</v>
      </c>
      <c r="T79" s="103">
        <f t="shared" si="46"/>
        <v>0.1</v>
      </c>
      <c r="U79" s="103">
        <f t="shared" si="43"/>
        <v>5.7318857934434107E-3</v>
      </c>
      <c r="X79" s="103">
        <v>14500</v>
      </c>
      <c r="Y79" s="103">
        <f t="shared" si="47"/>
        <v>-2.3487123729885703E-2</v>
      </c>
      <c r="Z79" s="103">
        <f t="shared" si="20"/>
        <v>-21417.5</v>
      </c>
      <c r="AA79" s="103">
        <f t="shared" si="21"/>
        <v>2.8648915363501497E-2</v>
      </c>
      <c r="AB79" s="103">
        <f t="shared" si="22"/>
        <v>0.17588734348812501</v>
      </c>
      <c r="AC79" s="103">
        <f t="shared" si="23"/>
        <v>0.23941357090698534</v>
      </c>
      <c r="AD79" s="103">
        <f t="shared" si="32"/>
        <v>0.16228608463885358</v>
      </c>
      <c r="AE79" s="103">
        <f t="shared" si="33"/>
        <v>2.6336773267409148E-3</v>
      </c>
      <c r="AF79" s="103">
        <f t="shared" si="34"/>
        <v>0.23941357090698534</v>
      </c>
      <c r="AG79" s="118"/>
      <c r="AH79" s="103">
        <f t="shared" si="24"/>
        <v>1.5047656514230064E-2</v>
      </c>
      <c r="AI79" s="103">
        <f t="shared" si="25"/>
        <v>0.88762292982893309</v>
      </c>
      <c r="AJ79" s="103">
        <f t="shared" si="26"/>
        <v>0.87998954477013525</v>
      </c>
      <c r="AK79" s="103">
        <f t="shared" si="27"/>
        <v>-8.9547100369795733E-3</v>
      </c>
      <c r="AL79" s="103">
        <f t="shared" si="28"/>
        <v>-3.0620761747737806</v>
      </c>
      <c r="AM79" s="103">
        <f t="shared" si="29"/>
        <v>-25.138765032876936</v>
      </c>
      <c r="AN79" s="103">
        <f t="shared" si="56"/>
        <v>22.08018494859364</v>
      </c>
      <c r="AO79" s="103">
        <f t="shared" si="56"/>
        <v>22.080184970931985</v>
      </c>
      <c r="AP79" s="103">
        <f t="shared" si="56"/>
        <v>22.080184771991814</v>
      </c>
      <c r="AQ79" s="103">
        <f t="shared" si="56"/>
        <v>22.080186543707683</v>
      </c>
      <c r="AR79" s="103">
        <f t="shared" si="56"/>
        <v>22.080170765219382</v>
      </c>
      <c r="AS79" s="103">
        <f t="shared" si="56"/>
        <v>22.080311285538592</v>
      </c>
      <c r="AT79" s="103">
        <f t="shared" si="56"/>
        <v>22.079059899196682</v>
      </c>
      <c r="AU79" s="103">
        <f t="shared" si="31"/>
        <v>22.090209057076251</v>
      </c>
      <c r="AW79" s="103">
        <v>-5750</v>
      </c>
      <c r="AX79" s="103">
        <f t="shared" si="48"/>
        <v>-1.3142715062186536E-2</v>
      </c>
      <c r="AY79" s="103">
        <f t="shared" si="49"/>
        <v>1.8277595144911378E-3</v>
      </c>
      <c r="AZ79" s="103">
        <f t="shared" si="50"/>
        <v>-1.4970474576677674E-2</v>
      </c>
      <c r="BA79" s="103">
        <f t="shared" si="51"/>
        <v>1.1120511766684973</v>
      </c>
      <c r="BB79" s="103">
        <f t="shared" si="52"/>
        <v>-0.86507286853042331</v>
      </c>
      <c r="BC79" s="103">
        <f t="shared" si="53"/>
        <v>0.11006105521236341</v>
      </c>
      <c r="BD79" s="103">
        <f t="shared" si="54"/>
        <v>5.5086145710395211E-2</v>
      </c>
      <c r="BE79" s="103">
        <f t="shared" si="58"/>
        <v>44.080597266022842</v>
      </c>
      <c r="BF79" s="103">
        <f t="shared" si="58"/>
        <v>44.080597246425924</v>
      </c>
      <c r="BG79" s="103">
        <f t="shared" si="58"/>
        <v>44.080597071748286</v>
      </c>
      <c r="BH79" s="103">
        <f t="shared" si="57"/>
        <v>44.080595514754869</v>
      </c>
      <c r="BI79" s="103">
        <f t="shared" si="57"/>
        <v>44.08058163646615</v>
      </c>
      <c r="BJ79" s="103">
        <f t="shared" si="57"/>
        <v>44.080457932929626</v>
      </c>
      <c r="BK79" s="103">
        <f t="shared" si="57"/>
        <v>44.0793553730675</v>
      </c>
      <c r="BL79" s="103">
        <f t="shared" si="55"/>
        <v>44.069533411897865</v>
      </c>
    </row>
    <row r="80" spans="1:64" ht="12.95" customHeight="1" x14ac:dyDescent="0.2">
      <c r="A80" s="20" t="s">
        <v>310</v>
      </c>
      <c r="B80" s="182" t="s">
        <v>78</v>
      </c>
      <c r="C80" s="20">
        <v>31415.68</v>
      </c>
      <c r="D80" s="20" t="s">
        <v>142</v>
      </c>
      <c r="E80" s="103">
        <f t="shared" si="13"/>
        <v>-21379.803934690863</v>
      </c>
      <c r="F80" s="103">
        <f t="shared" si="14"/>
        <v>-21380</v>
      </c>
      <c r="G80" s="103">
        <f t="shared" si="42"/>
        <v>0.19336000000475906</v>
      </c>
      <c r="I80" s="103">
        <f t="shared" si="45"/>
        <v>0.19336000000475906</v>
      </c>
      <c r="P80" s="103">
        <f t="shared" si="16"/>
        <v>-4.9314093729060773E-2</v>
      </c>
      <c r="Q80" s="121">
        <f t="shared" si="17"/>
        <v>16397.18</v>
      </c>
      <c r="S80" s="103">
        <f t="shared" si="18"/>
        <v>5.8890715769530769E-2</v>
      </c>
      <c r="T80" s="103">
        <f t="shared" si="46"/>
        <v>0.1</v>
      </c>
      <c r="U80" s="103">
        <f t="shared" si="43"/>
        <v>5.8890715769530774E-3</v>
      </c>
      <c r="X80" s="103">
        <v>15000</v>
      </c>
      <c r="Y80" s="103">
        <f t="shared" si="47"/>
        <v>-3.1633078418877414E-2</v>
      </c>
      <c r="Z80" s="103">
        <f t="shared" si="20"/>
        <v>-21380</v>
      </c>
      <c r="AA80" s="103">
        <f t="shared" si="21"/>
        <v>2.8235398489603228E-2</v>
      </c>
      <c r="AB80" s="103">
        <f t="shared" si="22"/>
        <v>0.17871989701036875</v>
      </c>
      <c r="AC80" s="103">
        <f t="shared" si="23"/>
        <v>0.24267409373381982</v>
      </c>
      <c r="AD80" s="103">
        <f t="shared" si="32"/>
        <v>0.16512460151515584</v>
      </c>
      <c r="AE80" s="103">
        <f t="shared" si="33"/>
        <v>2.7266134025539009E-3</v>
      </c>
      <c r="AF80" s="103">
        <f t="shared" si="34"/>
        <v>0.24267409373381982</v>
      </c>
      <c r="AG80" s="118"/>
      <c r="AH80" s="103">
        <f t="shared" si="24"/>
        <v>1.46401029943903E-2</v>
      </c>
      <c r="AI80" s="103">
        <f t="shared" si="25"/>
        <v>0.8881017403017355</v>
      </c>
      <c r="AJ80" s="103">
        <f t="shared" si="26"/>
        <v>0.8591304941509128</v>
      </c>
      <c r="AK80" s="103">
        <f t="shared" si="27"/>
        <v>-1.369570036832847E-2</v>
      </c>
      <c r="AL80" s="103">
        <f t="shared" si="28"/>
        <v>-3.0198041662461792</v>
      </c>
      <c r="AM80" s="103">
        <f t="shared" si="29"/>
        <v>-16.401610362609588</v>
      </c>
      <c r="AN80" s="103">
        <f t="shared" si="56"/>
        <v>22.12749332738877</v>
      </c>
      <c r="AO80" s="103">
        <f t="shared" si="56"/>
        <v>22.127493360419304</v>
      </c>
      <c r="AP80" s="103">
        <f t="shared" si="56"/>
        <v>22.127493064677484</v>
      </c>
      <c r="AQ80" s="103">
        <f t="shared" si="56"/>
        <v>22.127495712628626</v>
      </c>
      <c r="AR80" s="103">
        <f t="shared" si="56"/>
        <v>22.127472003992697</v>
      </c>
      <c r="AS80" s="103">
        <f t="shared" si="56"/>
        <v>22.127684283850677</v>
      </c>
      <c r="AT80" s="103">
        <f t="shared" si="56"/>
        <v>22.125783814344498</v>
      </c>
      <c r="AU80" s="103">
        <f t="shared" si="31"/>
        <v>22.142816343708184</v>
      </c>
      <c r="AW80" s="103">
        <v>-5500</v>
      </c>
      <c r="AX80" s="103">
        <f t="shared" si="48"/>
        <v>-9.1253005547263216E-3</v>
      </c>
      <c r="AY80" s="103">
        <f t="shared" si="49"/>
        <v>1.4890608756991312E-3</v>
      </c>
      <c r="AZ80" s="103">
        <f t="shared" si="50"/>
        <v>-1.0614361430425453E-2</v>
      </c>
      <c r="BA80" s="103">
        <f t="shared" si="51"/>
        <v>1.0962702340961541</v>
      </c>
      <c r="BB80" s="103">
        <f t="shared" si="52"/>
        <v>-0.57132393104681634</v>
      </c>
      <c r="BC80" s="103">
        <f t="shared" si="53"/>
        <v>0.54723859178583556</v>
      </c>
      <c r="BD80" s="103">
        <f t="shared" si="54"/>
        <v>0.28065857595814592</v>
      </c>
      <c r="BE80" s="103">
        <f t="shared" si="58"/>
        <v>44.473415010596689</v>
      </c>
      <c r="BF80" s="103">
        <f t="shared" si="58"/>
        <v>44.473414963679417</v>
      </c>
      <c r="BG80" s="103">
        <f t="shared" si="58"/>
        <v>44.473414491717101</v>
      </c>
      <c r="BH80" s="103">
        <f t="shared" si="57"/>
        <v>44.47340974403803</v>
      </c>
      <c r="BI80" s="103">
        <f t="shared" si="57"/>
        <v>44.473361985691618</v>
      </c>
      <c r="BJ80" s="103">
        <f t="shared" si="57"/>
        <v>44.472881637782365</v>
      </c>
      <c r="BK80" s="103">
        <f t="shared" si="57"/>
        <v>44.468057171638563</v>
      </c>
      <c r="BL80" s="103">
        <f t="shared" si="55"/>
        <v>44.420248656110751</v>
      </c>
    </row>
    <row r="81" spans="1:64" ht="12.95" customHeight="1" x14ac:dyDescent="0.2">
      <c r="A81" s="20" t="s">
        <v>310</v>
      </c>
      <c r="B81" s="182" t="s">
        <v>79</v>
      </c>
      <c r="C81" s="20">
        <v>31655.829000000002</v>
      </c>
      <c r="D81" s="20" t="s">
        <v>142</v>
      </c>
      <c r="E81" s="103">
        <f t="shared" si="13"/>
        <v>-21136.294998387752</v>
      </c>
      <c r="F81" s="103">
        <f t="shared" si="14"/>
        <v>-21136.5</v>
      </c>
      <c r="G81" s="103">
        <f t="shared" si="42"/>
        <v>0.20217300000513205</v>
      </c>
      <c r="I81" s="103">
        <f t="shared" si="45"/>
        <v>0.20217300000513205</v>
      </c>
      <c r="P81" s="103">
        <f t="shared" si="16"/>
        <v>-5.420595948904311E-2</v>
      </c>
      <c r="Q81" s="121">
        <f t="shared" si="17"/>
        <v>16637.329000000002</v>
      </c>
      <c r="S81" s="103">
        <f t="shared" si="18"/>
        <v>6.5730170871315913E-2</v>
      </c>
      <c r="T81" s="103">
        <f t="shared" si="46"/>
        <v>0.1</v>
      </c>
      <c r="U81" s="103">
        <f t="shared" si="43"/>
        <v>6.5730170871315914E-3</v>
      </c>
      <c r="X81" s="103">
        <v>15500</v>
      </c>
      <c r="Y81" s="103">
        <f t="shared" si="47"/>
        <v>-4.4366655506384127E-2</v>
      </c>
      <c r="Z81" s="103">
        <f t="shared" si="20"/>
        <v>-21136.5</v>
      </c>
      <c r="AA81" s="103">
        <f t="shared" si="21"/>
        <v>2.4782142306682027E-2</v>
      </c>
      <c r="AB81" s="103">
        <f t="shared" si="22"/>
        <v>0.19094483763373893</v>
      </c>
      <c r="AC81" s="103">
        <f t="shared" si="23"/>
        <v>0.25637895949417516</v>
      </c>
      <c r="AD81" s="103">
        <f t="shared" si="32"/>
        <v>0.17739085769845003</v>
      </c>
      <c r="AE81" s="103">
        <f t="shared" si="33"/>
        <v>3.1467516394991751E-3</v>
      </c>
      <c r="AF81" s="103">
        <f t="shared" si="34"/>
        <v>0.25637895949417516</v>
      </c>
      <c r="AG81" s="118"/>
      <c r="AH81" s="103">
        <f t="shared" si="24"/>
        <v>1.1228162371393137E-2</v>
      </c>
      <c r="AI81" s="103">
        <f t="shared" si="25"/>
        <v>0.89609896012499934</v>
      </c>
      <c r="AJ81" s="103">
        <f t="shared" si="26"/>
        <v>0.68665755875422352</v>
      </c>
      <c r="AK81" s="103">
        <f t="shared" si="27"/>
        <v>-4.3742046648194144E-2</v>
      </c>
      <c r="AL81" s="103">
        <f t="shared" si="28"/>
        <v>-2.7431172948602094</v>
      </c>
      <c r="AM81" s="103">
        <f t="shared" si="29"/>
        <v>-4.9525419558769439</v>
      </c>
      <c r="AN81" s="103">
        <f t="shared" si="56"/>
        <v>22.435910302849415</v>
      </c>
      <c r="AO81" s="103">
        <f t="shared" si="56"/>
        <v>22.435910361558115</v>
      </c>
      <c r="AP81" s="103">
        <f t="shared" si="56"/>
        <v>22.435909784658215</v>
      </c>
      <c r="AQ81" s="103">
        <f t="shared" si="56"/>
        <v>22.435915453560867</v>
      </c>
      <c r="AR81" s="103">
        <f t="shared" si="56"/>
        <v>22.435859748794616</v>
      </c>
      <c r="AS81" s="103">
        <f t="shared" si="56"/>
        <v>22.43640718891637</v>
      </c>
      <c r="AT81" s="103">
        <f t="shared" si="56"/>
        <v>22.431033368274662</v>
      </c>
      <c r="AU81" s="103">
        <f t="shared" si="31"/>
        <v>22.484412991571538</v>
      </c>
      <c r="AW81" s="103">
        <v>-5250</v>
      </c>
      <c r="AX81" s="103">
        <f t="shared" si="48"/>
        <v>-3.6397583699622977E-3</v>
      </c>
      <c r="AY81" s="103">
        <f t="shared" si="49"/>
        <v>1.1456242553702551E-3</v>
      </c>
      <c r="AZ81" s="103">
        <f t="shared" si="50"/>
        <v>-4.7853826253325526E-3</v>
      </c>
      <c r="BA81" s="103">
        <f t="shared" si="51"/>
        <v>1.0641706656948196</v>
      </c>
      <c r="BB81" s="103">
        <f t="shared" si="52"/>
        <v>-0.1889806229932616</v>
      </c>
      <c r="BC81" s="103">
        <f t="shared" si="53"/>
        <v>0.96523270726187271</v>
      </c>
      <c r="BD81" s="103">
        <f t="shared" si="54"/>
        <v>0.52394086636047799</v>
      </c>
      <c r="BE81" s="103">
        <f t="shared" si="58"/>
        <v>44.857506740510338</v>
      </c>
      <c r="BF81" s="103">
        <f t="shared" si="58"/>
        <v>44.857506728467904</v>
      </c>
      <c r="BG81" s="103">
        <f t="shared" si="58"/>
        <v>44.857506561775764</v>
      </c>
      <c r="BH81" s="103">
        <f t="shared" si="57"/>
        <v>44.857504254415581</v>
      </c>
      <c r="BI81" s="103">
        <f t="shared" si="57"/>
        <v>44.85747231648579</v>
      </c>
      <c r="BJ81" s="103">
        <f t="shared" si="57"/>
        <v>44.857030364698446</v>
      </c>
      <c r="BK81" s="103">
        <f t="shared" si="57"/>
        <v>44.850938495419086</v>
      </c>
      <c r="BL81" s="103">
        <f t="shared" si="55"/>
        <v>44.770963900323643</v>
      </c>
    </row>
    <row r="82" spans="1:64" ht="12.95" customHeight="1" x14ac:dyDescent="0.2">
      <c r="A82" s="20" t="s">
        <v>310</v>
      </c>
      <c r="B82" s="182" t="s">
        <v>78</v>
      </c>
      <c r="C82" s="20">
        <v>31703.643</v>
      </c>
      <c r="D82" s="20" t="s">
        <v>142</v>
      </c>
      <c r="E82" s="103">
        <f t="shared" si="13"/>
        <v>-21087.812030395395</v>
      </c>
      <c r="F82" s="103">
        <f t="shared" si="14"/>
        <v>-21088</v>
      </c>
      <c r="G82" s="103">
        <f t="shared" si="42"/>
        <v>0.18537600000126986</v>
      </c>
      <c r="I82" s="103">
        <f t="shared" si="45"/>
        <v>0.18537600000126986</v>
      </c>
      <c r="P82" s="103">
        <f t="shared" si="16"/>
        <v>-5.5039263694243182E-2</v>
      </c>
      <c r="Q82" s="121">
        <f t="shared" si="17"/>
        <v>16685.143</v>
      </c>
      <c r="S82" s="103">
        <f t="shared" si="18"/>
        <v>5.7799499017783064E-2</v>
      </c>
      <c r="T82" s="103">
        <f t="shared" si="46"/>
        <v>0.1</v>
      </c>
      <c r="U82" s="103">
        <f t="shared" si="43"/>
        <v>5.7799499017783069E-3</v>
      </c>
      <c r="X82" s="103">
        <v>16000</v>
      </c>
      <c r="Y82" s="103">
        <f t="shared" si="47"/>
        <v>-5.6374575785798096E-2</v>
      </c>
      <c r="Z82" s="103">
        <f t="shared" si="20"/>
        <v>-21088</v>
      </c>
      <c r="AA82" s="103">
        <f t="shared" si="21"/>
        <v>2.3949377846904374E-2</v>
      </c>
      <c r="AB82" s="103">
        <f t="shared" si="22"/>
        <v>0.17497183611806486</v>
      </c>
      <c r="AC82" s="103">
        <f t="shared" si="23"/>
        <v>0.24041526369551303</v>
      </c>
      <c r="AD82" s="103">
        <f t="shared" si="32"/>
        <v>0.16142662215436548</v>
      </c>
      <c r="AE82" s="103">
        <f t="shared" si="33"/>
        <v>2.6058554340168284E-3</v>
      </c>
      <c r="AF82" s="103">
        <f t="shared" si="34"/>
        <v>0.24041526369551303</v>
      </c>
      <c r="AG82" s="118"/>
      <c r="AH82" s="103">
        <f t="shared" si="24"/>
        <v>1.040416388320501E-2</v>
      </c>
      <c r="AI82" s="103">
        <f t="shared" si="25"/>
        <v>0.89870276000763449</v>
      </c>
      <c r="AJ82" s="103">
        <f t="shared" si="26"/>
        <v>0.64500500066663957</v>
      </c>
      <c r="AK82" s="103">
        <f t="shared" si="27"/>
        <v>-4.9473850689110206E-2</v>
      </c>
      <c r="AL82" s="103">
        <f t="shared" si="28"/>
        <v>-2.687265813157556</v>
      </c>
      <c r="AM82" s="103">
        <f t="shared" si="29"/>
        <v>-4.3261342789633233</v>
      </c>
      <c r="AN82" s="103">
        <f t="shared" si="56"/>
        <v>22.497752380037213</v>
      </c>
      <c r="AO82" s="103">
        <f t="shared" si="56"/>
        <v>22.497752434374405</v>
      </c>
      <c r="AP82" s="103">
        <f t="shared" si="56"/>
        <v>22.497751883140243</v>
      </c>
      <c r="AQ82" s="103">
        <f t="shared" si="56"/>
        <v>22.497757475249717</v>
      </c>
      <c r="AR82" s="103">
        <f t="shared" si="56"/>
        <v>22.497700745738335</v>
      </c>
      <c r="AS82" s="103">
        <f t="shared" si="56"/>
        <v>22.498276324767758</v>
      </c>
      <c r="AT82" s="103">
        <f t="shared" si="56"/>
        <v>22.492444965566118</v>
      </c>
      <c r="AU82" s="103">
        <f t="shared" si="31"/>
        <v>22.552451748948833</v>
      </c>
      <c r="AW82" s="103">
        <v>-5000</v>
      </c>
      <c r="AX82" s="103">
        <f t="shared" si="48"/>
        <v>2.3149926696668026E-3</v>
      </c>
      <c r="AY82" s="103">
        <f t="shared" si="49"/>
        <v>7.9744965350451319E-4</v>
      </c>
      <c r="AZ82" s="103">
        <f t="shared" si="50"/>
        <v>1.5175430161622895E-3</v>
      </c>
      <c r="BA82" s="103">
        <f t="shared" si="51"/>
        <v>1.0241083780851752</v>
      </c>
      <c r="BB82" s="103">
        <f t="shared" si="52"/>
        <v>0.19859277990160584</v>
      </c>
      <c r="BC82" s="103">
        <f t="shared" si="53"/>
        <v>1.355278560257118</v>
      </c>
      <c r="BD82" s="103">
        <f t="shared" si="54"/>
        <v>0.80476433442577688</v>
      </c>
      <c r="BE82" s="103">
        <f t="shared" si="58"/>
        <v>45.228526497838679</v>
      </c>
      <c r="BF82" s="103">
        <f t="shared" si="58"/>
        <v>45.228526497579686</v>
      </c>
      <c r="BG82" s="103">
        <f t="shared" si="58"/>
        <v>45.228526490375579</v>
      </c>
      <c r="BH82" s="103">
        <f t="shared" si="57"/>
        <v>45.228526289985638</v>
      </c>
      <c r="BI82" s="103">
        <f t="shared" si="57"/>
        <v>45.228520715978028</v>
      </c>
      <c r="BJ82" s="103">
        <f t="shared" si="57"/>
        <v>45.228365707455374</v>
      </c>
      <c r="BK82" s="103">
        <f t="shared" si="57"/>
        <v>45.224083266840722</v>
      </c>
      <c r="BL82" s="103">
        <f t="shared" si="55"/>
        <v>45.121679144536529</v>
      </c>
    </row>
    <row r="83" spans="1:64" ht="12.95" customHeight="1" x14ac:dyDescent="0.2">
      <c r="A83" s="20" t="s">
        <v>310</v>
      </c>
      <c r="B83" s="182" t="s">
        <v>79</v>
      </c>
      <c r="C83" s="20">
        <v>32009.841</v>
      </c>
      <c r="D83" s="20" t="s">
        <v>142</v>
      </c>
      <c r="E83" s="103">
        <f t="shared" si="13"/>
        <v>-20777.329999330763</v>
      </c>
      <c r="F83" s="103">
        <f t="shared" si="14"/>
        <v>-20777.5</v>
      </c>
      <c r="G83" s="103">
        <f t="shared" si="42"/>
        <v>0.16765500000474276</v>
      </c>
      <c r="I83" s="103">
        <f t="shared" si="45"/>
        <v>0.16765500000474276</v>
      </c>
      <c r="P83" s="103">
        <f t="shared" si="16"/>
        <v>-5.8893420431910315E-2</v>
      </c>
      <c r="Q83" s="121">
        <f t="shared" si="17"/>
        <v>16991.341</v>
      </c>
      <c r="S83" s="103">
        <f t="shared" si="18"/>
        <v>5.1324186802342527E-2</v>
      </c>
      <c r="T83" s="103">
        <f t="shared" si="46"/>
        <v>0.1</v>
      </c>
      <c r="U83" s="103">
        <f t="shared" si="43"/>
        <v>5.1324186802342532E-3</v>
      </c>
      <c r="X83" s="103">
        <v>16500</v>
      </c>
      <c r="Y83" s="103">
        <f t="shared" si="47"/>
        <v>-6.2672592659993448E-2</v>
      </c>
      <c r="Z83" s="103">
        <f t="shared" si="20"/>
        <v>-20777.5</v>
      </c>
      <c r="AA83" s="103">
        <f t="shared" si="21"/>
        <v>1.7726772271088206E-2</v>
      </c>
      <c r="AB83" s="103">
        <f t="shared" si="22"/>
        <v>0.16341309628154929</v>
      </c>
      <c r="AC83" s="103">
        <f t="shared" si="23"/>
        <v>0.22654842043665308</v>
      </c>
      <c r="AD83" s="103">
        <f t="shared" si="32"/>
        <v>0.14992822773365455</v>
      </c>
      <c r="AE83" s="103">
        <f t="shared" si="33"/>
        <v>2.2478473471354583E-3</v>
      </c>
      <c r="AF83" s="103">
        <f t="shared" si="34"/>
        <v>0.22654842043665308</v>
      </c>
      <c r="AG83" s="118"/>
      <c r="AH83" s="103">
        <f t="shared" si="24"/>
        <v>4.2419037231934617E-3</v>
      </c>
      <c r="AI83" s="103">
        <f t="shared" si="25"/>
        <v>0.92324978268209912</v>
      </c>
      <c r="AJ83" s="103">
        <f t="shared" si="26"/>
        <v>0.3272875193855676</v>
      </c>
      <c r="AK83" s="103">
        <f t="shared" si="27"/>
        <v>-8.257237355032411E-2</v>
      </c>
      <c r="AL83" s="103">
        <f t="shared" si="28"/>
        <v>-2.3196675505424049</v>
      </c>
      <c r="AM83" s="103">
        <f t="shared" si="29"/>
        <v>-2.2947565942079486</v>
      </c>
      <c r="AN83" s="103">
        <f t="shared" si="56"/>
        <v>22.899173558387407</v>
      </c>
      <c r="AO83" s="103">
        <f t="shared" si="56"/>
        <v>22.899173568391468</v>
      </c>
      <c r="AP83" s="103">
        <f t="shared" si="56"/>
        <v>22.899173424168442</v>
      </c>
      <c r="AQ83" s="103">
        <f t="shared" si="56"/>
        <v>22.899175503354424</v>
      </c>
      <c r="AR83" s="103">
        <f t="shared" si="56"/>
        <v>22.899145529381379</v>
      </c>
      <c r="AS83" s="103">
        <f t="shared" si="56"/>
        <v>22.899577751724575</v>
      </c>
      <c r="AT83" s="103">
        <f t="shared" si="56"/>
        <v>22.893368093420989</v>
      </c>
      <c r="AU83" s="103">
        <f t="shared" si="31"/>
        <v>22.988040082261243</v>
      </c>
      <c r="AW83" s="103">
        <v>-4750</v>
      </c>
      <c r="AX83" s="103">
        <f t="shared" si="48"/>
        <v>7.8349754871264461E-3</v>
      </c>
      <c r="AY83" s="103">
        <f t="shared" si="49"/>
        <v>4.4453707010190177E-4</v>
      </c>
      <c r="AZ83" s="103">
        <f t="shared" si="50"/>
        <v>7.3904384170245443E-3</v>
      </c>
      <c r="BA83" s="103">
        <f t="shared" si="51"/>
        <v>0.98374558298575443</v>
      </c>
      <c r="BB83" s="103">
        <f t="shared" si="52"/>
        <v>0.53129523261215639</v>
      </c>
      <c r="BC83" s="103">
        <f t="shared" si="53"/>
        <v>1.7154853643704941</v>
      </c>
      <c r="BD83" s="103">
        <f t="shared" si="54"/>
        <v>1.1562667984602684</v>
      </c>
      <c r="BE83" s="103">
        <f t="shared" si="58"/>
        <v>45.585070040123199</v>
      </c>
      <c r="BF83" s="103">
        <f t="shared" si="58"/>
        <v>45.585070040123199</v>
      </c>
      <c r="BG83" s="103">
        <f t="shared" si="58"/>
        <v>45.585070040123149</v>
      </c>
      <c r="BH83" s="103">
        <f t="shared" si="57"/>
        <v>45.585070040137609</v>
      </c>
      <c r="BI83" s="103">
        <f t="shared" si="57"/>
        <v>45.585070036125302</v>
      </c>
      <c r="BJ83" s="103">
        <f t="shared" si="57"/>
        <v>45.585071149335754</v>
      </c>
      <c r="BK83" s="103">
        <f t="shared" si="57"/>
        <v>45.584760790414592</v>
      </c>
      <c r="BL83" s="103">
        <f t="shared" si="55"/>
        <v>45.472394388749414</v>
      </c>
    </row>
    <row r="84" spans="1:64" ht="12.95" customHeight="1" x14ac:dyDescent="0.2">
      <c r="A84" s="20" t="s">
        <v>310</v>
      </c>
      <c r="B84" s="182" t="s">
        <v>78</v>
      </c>
      <c r="C84" s="20">
        <v>32052.745999999999</v>
      </c>
      <c r="D84" s="20" t="s">
        <v>142</v>
      </c>
      <c r="E84" s="103">
        <f t="shared" si="13"/>
        <v>-20733.824713395428</v>
      </c>
      <c r="F84" s="103">
        <f t="shared" si="14"/>
        <v>-20734</v>
      </c>
      <c r="G84" s="103">
        <f t="shared" si="42"/>
        <v>0.17286800000147196</v>
      </c>
      <c r="I84" s="103">
        <f t="shared" si="45"/>
        <v>0.17286800000147196</v>
      </c>
      <c r="P84" s="103">
        <f t="shared" si="16"/>
        <v>-5.9202565394547615E-2</v>
      </c>
      <c r="Q84" s="121">
        <f t="shared" si="17"/>
        <v>17034.245999999999</v>
      </c>
      <c r="S84" s="103">
        <f t="shared" si="18"/>
        <v>5.3856747323228191E-2</v>
      </c>
      <c r="T84" s="103">
        <f t="shared" si="46"/>
        <v>0.1</v>
      </c>
      <c r="U84" s="103">
        <f t="shared" si="43"/>
        <v>5.3856747323228196E-3</v>
      </c>
      <c r="X84" s="103">
        <v>17000</v>
      </c>
      <c r="Y84" s="103">
        <f t="shared" si="47"/>
        <v>-6.0807106527785322E-2</v>
      </c>
      <c r="Z84" s="103">
        <f t="shared" si="20"/>
        <v>-20734</v>
      </c>
      <c r="AA84" s="103">
        <f t="shared" si="21"/>
        <v>1.6759767007289865E-2</v>
      </c>
      <c r="AB84" s="103">
        <f t="shared" si="22"/>
        <v>0.16958406367196774</v>
      </c>
      <c r="AC84" s="103">
        <f t="shared" si="23"/>
        <v>0.23207056539601956</v>
      </c>
      <c r="AD84" s="103">
        <f t="shared" si="32"/>
        <v>0.15610823299418208</v>
      </c>
      <c r="AE84" s="103">
        <f t="shared" si="33"/>
        <v>2.436978040856584E-3</v>
      </c>
      <c r="AF84" s="103">
        <f t="shared" si="34"/>
        <v>0.23207056539601956</v>
      </c>
      <c r="AG84" s="118"/>
      <c r="AH84" s="103">
        <f t="shared" si="24"/>
        <v>3.2839363295042137E-3</v>
      </c>
      <c r="AI84" s="103">
        <f t="shared" si="25"/>
        <v>0.92775615742896012</v>
      </c>
      <c r="AJ84" s="103">
        <f t="shared" si="26"/>
        <v>0.27650033009307895</v>
      </c>
      <c r="AK84" s="103">
        <f t="shared" si="27"/>
        <v>-8.6542590339381928E-2</v>
      </c>
      <c r="AL84" s="103">
        <f t="shared" si="28"/>
        <v>-2.2663865337751807</v>
      </c>
      <c r="AM84" s="103">
        <f t="shared" si="29"/>
        <v>-2.1374114552354917</v>
      </c>
      <c r="AN84" s="103">
        <f t="shared" si="56"/>
        <v>22.956377565557098</v>
      </c>
      <c r="AO84" s="103">
        <f t="shared" si="56"/>
        <v>22.956377571998154</v>
      </c>
      <c r="AP84" s="103">
        <f t="shared" si="56"/>
        <v>22.95637747162489</v>
      </c>
      <c r="AQ84" s="103">
        <f t="shared" si="56"/>
        <v>22.956379035779165</v>
      </c>
      <c r="AR84" s="103">
        <f t="shared" si="56"/>
        <v>22.956354661376224</v>
      </c>
      <c r="AS84" s="103">
        <f t="shared" si="56"/>
        <v>22.956734588172111</v>
      </c>
      <c r="AT84" s="103">
        <f t="shared" si="56"/>
        <v>22.950836108129067</v>
      </c>
      <c r="AU84" s="103">
        <f t="shared" si="31"/>
        <v>23.049064534754287</v>
      </c>
      <c r="AW84" s="103">
        <v>-4500</v>
      </c>
      <c r="AX84" s="103">
        <f t="shared" si="48"/>
        <v>1.2257092566973202E-2</v>
      </c>
      <c r="AY84" s="103">
        <f t="shared" si="49"/>
        <v>8.6886505162424472E-5</v>
      </c>
      <c r="AZ84" s="103">
        <f t="shared" si="50"/>
        <v>1.2170206061810776E-2</v>
      </c>
      <c r="BA84" s="103">
        <f t="shared" si="51"/>
        <v>0.94814916844163544</v>
      </c>
      <c r="BB84" s="103">
        <f t="shared" si="52"/>
        <v>0.7791885394560778</v>
      </c>
      <c r="BC84" s="103">
        <f t="shared" si="53"/>
        <v>2.0487268110355834</v>
      </c>
      <c r="BD84" s="103">
        <f t="shared" si="54"/>
        <v>1.6441744525584341</v>
      </c>
      <c r="BE84" s="103">
        <f t="shared" si="58"/>
        <v>45.92801216756633</v>
      </c>
      <c r="BF84" s="103">
        <f t="shared" si="58"/>
        <v>45.92801216709649</v>
      </c>
      <c r="BG84" s="103">
        <f t="shared" si="58"/>
        <v>45.928012178477644</v>
      </c>
      <c r="BH84" s="103">
        <f t="shared" si="57"/>
        <v>45.928011902788491</v>
      </c>
      <c r="BI84" s="103">
        <f t="shared" si="57"/>
        <v>45.928018580836074</v>
      </c>
      <c r="BJ84" s="103">
        <f t="shared" si="57"/>
        <v>45.927856785893226</v>
      </c>
      <c r="BK84" s="103">
        <f t="shared" si="57"/>
        <v>45.931758202799571</v>
      </c>
      <c r="BL84" s="103">
        <f t="shared" si="55"/>
        <v>45.8231096329623</v>
      </c>
    </row>
    <row r="85" spans="1:64" ht="12.95" customHeight="1" x14ac:dyDescent="0.2">
      <c r="A85" s="20" t="s">
        <v>310</v>
      </c>
      <c r="B85" s="182" t="s">
        <v>79</v>
      </c>
      <c r="C85" s="20">
        <v>32154.796999999999</v>
      </c>
      <c r="D85" s="20" t="s">
        <v>142</v>
      </c>
      <c r="E85" s="103">
        <f t="shared" ref="E85:E148" si="59">+(C85-C$7)/C$8</f>
        <v>-20630.345912906279</v>
      </c>
      <c r="F85" s="103">
        <f t="shared" ref="F85:F148" si="60">ROUND(2*E85,0)/2</f>
        <v>-20630.5</v>
      </c>
      <c r="G85" s="103">
        <f t="shared" ref="G85:G116" si="61">+C85-(C$7+F85*C$8)</f>
        <v>0.15196099999957369</v>
      </c>
      <c r="I85" s="103">
        <f t="shared" si="45"/>
        <v>0.15196099999957369</v>
      </c>
      <c r="P85" s="103">
        <f t="shared" ref="P85:P148" si="62">R$2+R$3*F85++R$4*F85^2+R$5*SIN(RADIANS(R$6*F85+R$7))</f>
        <v>-5.9688639897517118E-2</v>
      </c>
      <c r="Q85" s="121">
        <f t="shared" ref="Q85:Q148" si="63">+C85-15018.5</f>
        <v>17136.296999999999</v>
      </c>
      <c r="S85" s="103">
        <f t="shared" ref="S85:S148" si="64">+(P85-G85)^2</f>
        <v>4.4795570068568207E-2</v>
      </c>
      <c r="T85" s="103">
        <f t="shared" si="46"/>
        <v>0.1</v>
      </c>
      <c r="U85" s="103">
        <f t="shared" ref="U85:U116" si="65">+T85*S85</f>
        <v>4.479557006856821E-3</v>
      </c>
      <c r="X85" s="103">
        <v>17500</v>
      </c>
      <c r="Y85" s="103">
        <f t="shared" si="47"/>
        <v>-5.1938955498396326E-2</v>
      </c>
      <c r="Z85" s="103">
        <f t="shared" ref="Z85:Z148" si="66">F85</f>
        <v>-20630.5</v>
      </c>
      <c r="AA85" s="103">
        <f t="shared" ref="AA85:AA148" si="67">AB$3+AB$4*Z85+AB$5*Z85^2+AH85</f>
        <v>1.4400832662137224E-2</v>
      </c>
      <c r="AB85" s="103">
        <f t="shared" ref="AB85:AB148" si="68">IF(S85&lt;&gt;0,G85-AH85, -9999)</f>
        <v>0.15101391742921561</v>
      </c>
      <c r="AC85" s="103">
        <f t="shared" ref="AC85:AC148" si="69">+G85-P85</f>
        <v>0.21164963989709079</v>
      </c>
      <c r="AD85" s="103">
        <f t="shared" si="32"/>
        <v>0.13756016733743645</v>
      </c>
      <c r="AE85" s="103">
        <f t="shared" si="33"/>
        <v>1.892279963790352E-3</v>
      </c>
      <c r="AF85" s="103">
        <f t="shared" si="34"/>
        <v>0.21164963989709079</v>
      </c>
      <c r="AG85" s="118"/>
      <c r="AH85" s="103">
        <f t="shared" ref="AH85:AH148" si="70">$AB$6*($AB$11/AI85*AJ85+$AB$12)</f>
        <v>9.4708257035808739E-4</v>
      </c>
      <c r="AI85" s="103">
        <f t="shared" ref="AI85:AI148" si="71">1+$AB$7*COS(AL85)</f>
        <v>0.93948769296431467</v>
      </c>
      <c r="AJ85" s="103">
        <f t="shared" ref="AJ85:AJ148" si="72">SIN(AL85+RADIANS($AB$9))</f>
        <v>0.15059429515864189</v>
      </c>
      <c r="AK85" s="103">
        <f t="shared" ref="AK85:AK148" si="73">$AB$7*SIN(AL85)</f>
        <v>-9.5115999859635703E-2</v>
      </c>
      <c r="AL85" s="103">
        <f t="shared" ref="AL85:AL148" si="74">2*ATAN(AM85)</f>
        <v>-2.1374053822852921</v>
      </c>
      <c r="AM85" s="103">
        <f t="shared" ref="AM85:AM148" si="75">SQRT((1+$AB$7)/(1-$AB$7))*TAN(AN85/2)</f>
        <v>-1.8214137335196416</v>
      </c>
      <c r="AN85" s="103">
        <f t="shared" ref="AN85:AT100" si="76">$AU85+$AB$7*SIN(AO85)</f>
        <v>23.093663625515546</v>
      </c>
      <c r="AO85" s="103">
        <f t="shared" si="76"/>
        <v>23.093663627171939</v>
      </c>
      <c r="AP85" s="103">
        <f t="shared" si="76"/>
        <v>23.093663594618675</v>
      </c>
      <c r="AQ85" s="103">
        <f t="shared" si="76"/>
        <v>23.093664234391891</v>
      </c>
      <c r="AR85" s="103">
        <f t="shared" si="76"/>
        <v>23.093651661000088</v>
      </c>
      <c r="AS85" s="103">
        <f t="shared" si="76"/>
        <v>23.093898821786855</v>
      </c>
      <c r="AT85" s="103">
        <f t="shared" si="76"/>
        <v>23.089062202930897</v>
      </c>
      <c r="AU85" s="103">
        <f t="shared" ref="AU85:AU148" si="77">RADIANS($AB$9)+$AB$18*(F85-AB$15)</f>
        <v>23.194260645858421</v>
      </c>
      <c r="AW85" s="103">
        <v>-4250</v>
      </c>
      <c r="AX85" s="103">
        <f t="shared" si="48"/>
        <v>1.517293660062431E-2</v>
      </c>
      <c r="AY85" s="103">
        <f t="shared" si="49"/>
        <v>-2.7550204131392218E-4</v>
      </c>
      <c r="AZ85" s="103">
        <f t="shared" si="50"/>
        <v>1.5448438641938232E-2</v>
      </c>
      <c r="BA85" s="103">
        <f t="shared" si="51"/>
        <v>0.91996611504726966</v>
      </c>
      <c r="BB85" s="103">
        <f t="shared" si="52"/>
        <v>0.93378659385593676</v>
      </c>
      <c r="BC85" s="103">
        <f t="shared" si="53"/>
        <v>2.3602095783334658</v>
      </c>
      <c r="BD85" s="103">
        <f t="shared" si="54"/>
        <v>2.4279887124594253</v>
      </c>
      <c r="BE85" s="103">
        <f t="shared" si="58"/>
        <v>46.259575485206767</v>
      </c>
      <c r="BF85" s="103">
        <f t="shared" si="58"/>
        <v>46.259575471753891</v>
      </c>
      <c r="BG85" s="103">
        <f t="shared" si="58"/>
        <v>46.259575655581159</v>
      </c>
      <c r="BH85" s="103">
        <f t="shared" si="57"/>
        <v>46.259573143663793</v>
      </c>
      <c r="BI85" s="103">
        <f t="shared" si="57"/>
        <v>46.259607467251854</v>
      </c>
      <c r="BJ85" s="103">
        <f t="shared" si="57"/>
        <v>46.259138339990855</v>
      </c>
      <c r="BK85" s="103">
        <f t="shared" si="57"/>
        <v>46.265528133536463</v>
      </c>
      <c r="BL85" s="103">
        <f t="shared" si="55"/>
        <v>46.173824877175186</v>
      </c>
    </row>
    <row r="86" spans="1:64" ht="12.95" customHeight="1" x14ac:dyDescent="0.2">
      <c r="A86" s="20" t="s">
        <v>310</v>
      </c>
      <c r="B86" s="182" t="s">
        <v>78</v>
      </c>
      <c r="C86" s="20">
        <v>32205.598999999998</v>
      </c>
      <c r="D86" s="20" t="s">
        <v>142</v>
      </c>
      <c r="E86" s="103">
        <f t="shared" si="59"/>
        <v>-20578.833139661041</v>
      </c>
      <c r="F86" s="103">
        <f t="shared" si="60"/>
        <v>-20579</v>
      </c>
      <c r="G86" s="103">
        <f t="shared" si="61"/>
        <v>0.16455800000039744</v>
      </c>
      <c r="I86" s="103">
        <f t="shared" si="45"/>
        <v>0.16455800000039744</v>
      </c>
      <c r="P86" s="103">
        <f t="shared" si="62"/>
        <v>-5.9796709908535112E-2</v>
      </c>
      <c r="Q86" s="121">
        <f t="shared" si="63"/>
        <v>17187.098999999998</v>
      </c>
      <c r="S86" s="103">
        <f t="shared" si="64"/>
        <v>5.0335035858321282E-2</v>
      </c>
      <c r="T86" s="103">
        <f t="shared" si="46"/>
        <v>0.1</v>
      </c>
      <c r="U86" s="103">
        <f t="shared" si="65"/>
        <v>5.0335035858321284E-3</v>
      </c>
      <c r="X86" s="103">
        <v>18000</v>
      </c>
      <c r="Y86" s="103">
        <f t="shared" si="47"/>
        <v>-4.0330656274945746E-2</v>
      </c>
      <c r="Z86" s="103">
        <f t="shared" si="66"/>
        <v>-20579</v>
      </c>
      <c r="AA86" s="103">
        <f t="shared" si="67"/>
        <v>1.3205886070830527E-2</v>
      </c>
      <c r="AB86" s="103">
        <f t="shared" si="68"/>
        <v>0.16479457449559065</v>
      </c>
      <c r="AC86" s="103">
        <f t="shared" si="69"/>
        <v>0.22435470990893255</v>
      </c>
      <c r="AD86" s="103">
        <f t="shared" ref="AD86:AD149" si="78">IF(S86&lt;&gt;0,G86-AA86, -9999)</f>
        <v>0.15135211392956691</v>
      </c>
      <c r="AE86" s="103">
        <f t="shared" ref="AE86:AE149" si="79">+(G86-AA86)^2*T86</f>
        <v>2.29074623909486E-3</v>
      </c>
      <c r="AF86" s="103">
        <f t="shared" ref="AF86:AF149" si="80">IF(S86&lt;&gt;0,G86-P86, -9999)</f>
        <v>0.22435470990893255</v>
      </c>
      <c r="AG86" s="118"/>
      <c r="AH86" s="103">
        <f t="shared" si="70"/>
        <v>-2.3657449519321798E-4</v>
      </c>
      <c r="AI86" s="103">
        <f t="shared" si="71"/>
        <v>0.94583715407279323</v>
      </c>
      <c r="AJ86" s="103">
        <f t="shared" si="72"/>
        <v>8.562453232737148E-2</v>
      </c>
      <c r="AK86" s="103">
        <f t="shared" si="73"/>
        <v>-9.886950416152053E-2</v>
      </c>
      <c r="AL86" s="103">
        <f t="shared" si="74"/>
        <v>-2.0719654920344053</v>
      </c>
      <c r="AM86" s="103">
        <f t="shared" si="75"/>
        <v>-1.6880445464828098</v>
      </c>
      <c r="AN86" s="103">
        <f t="shared" si="76"/>
        <v>23.162643130710929</v>
      </c>
      <c r="AO86" s="103">
        <f t="shared" si="76"/>
        <v>23.162643131386524</v>
      </c>
      <c r="AP86" s="103">
        <f t="shared" si="76"/>
        <v>23.162643115971765</v>
      </c>
      <c r="AQ86" s="103">
        <f t="shared" si="76"/>
        <v>23.162643467683086</v>
      </c>
      <c r="AR86" s="103">
        <f t="shared" si="76"/>
        <v>23.162635442925207</v>
      </c>
      <c r="AS86" s="103">
        <f t="shared" si="76"/>
        <v>23.162818576362422</v>
      </c>
      <c r="AT86" s="103">
        <f t="shared" si="76"/>
        <v>23.158658871695938</v>
      </c>
      <c r="AU86" s="103">
        <f t="shared" si="77"/>
        <v>23.266507986166275</v>
      </c>
      <c r="AW86" s="103">
        <v>-4000</v>
      </c>
      <c r="AX86" s="103">
        <f t="shared" si="48"/>
        <v>1.6383161652268493E-2</v>
      </c>
      <c r="AY86" s="103">
        <f t="shared" si="49"/>
        <v>-6.4262856932713569E-4</v>
      </c>
      <c r="AZ86" s="103">
        <f t="shared" si="50"/>
        <v>1.702579022159563E-2</v>
      </c>
      <c r="BA86" s="103">
        <f t="shared" si="51"/>
        <v>0.9003048327948413</v>
      </c>
      <c r="BB86" s="103">
        <f t="shared" si="52"/>
        <v>0.99753231952396804</v>
      </c>
      <c r="BC86" s="103">
        <f t="shared" si="53"/>
        <v>2.6558864154254116</v>
      </c>
      <c r="BD86" s="103">
        <f t="shared" si="54"/>
        <v>4.0364441582981394</v>
      </c>
      <c r="BE86" s="103">
        <f t="shared" si="58"/>
        <v>46.582622824355745</v>
      </c>
      <c r="BF86" s="103">
        <f t="shared" si="58"/>
        <v>46.582622773395677</v>
      </c>
      <c r="BG86" s="103">
        <f t="shared" si="58"/>
        <v>46.582623300829923</v>
      </c>
      <c r="BH86" s="103">
        <f t="shared" si="57"/>
        <v>46.582617841903151</v>
      </c>
      <c r="BI86" s="103">
        <f t="shared" si="57"/>
        <v>46.582674340745072</v>
      </c>
      <c r="BJ86" s="103">
        <f t="shared" si="57"/>
        <v>46.582089495698646</v>
      </c>
      <c r="BK86" s="103">
        <f t="shared" si="57"/>
        <v>46.588133599408287</v>
      </c>
      <c r="BL86" s="103">
        <f t="shared" si="55"/>
        <v>46.524540121388071</v>
      </c>
    </row>
    <row r="87" spans="1:64" ht="12.95" customHeight="1" x14ac:dyDescent="0.2">
      <c r="A87" s="20" t="s">
        <v>310</v>
      </c>
      <c r="B87" s="182" t="s">
        <v>79</v>
      </c>
      <c r="C87" s="20">
        <v>32364.856</v>
      </c>
      <c r="D87" s="20" t="s">
        <v>142</v>
      </c>
      <c r="E87" s="103">
        <f t="shared" si="59"/>
        <v>-20417.347967252143</v>
      </c>
      <c r="F87" s="103">
        <f t="shared" si="60"/>
        <v>-20417.5</v>
      </c>
      <c r="G87" s="103">
        <f t="shared" si="61"/>
        <v>0.14993500000127824</v>
      </c>
      <c r="I87" s="103">
        <f t="shared" si="45"/>
        <v>0.14993500000127824</v>
      </c>
      <c r="P87" s="103">
        <f t="shared" si="62"/>
        <v>-5.9549219520489839E-2</v>
      </c>
      <c r="Q87" s="121">
        <f t="shared" si="63"/>
        <v>17346.356</v>
      </c>
      <c r="S87" s="103">
        <f t="shared" si="64"/>
        <v>4.3883638228644314E-2</v>
      </c>
      <c r="T87" s="103">
        <f t="shared" si="46"/>
        <v>0.1</v>
      </c>
      <c r="U87" s="103">
        <f t="shared" si="65"/>
        <v>4.3883638228644313E-3</v>
      </c>
      <c r="X87" s="103">
        <v>18500</v>
      </c>
      <c r="Y87" s="103">
        <f t="shared" si="47"/>
        <v>-3.1463588384154959E-2</v>
      </c>
      <c r="Z87" s="103">
        <f t="shared" si="66"/>
        <v>-20417.5</v>
      </c>
      <c r="AA87" s="103">
        <f t="shared" si="67"/>
        <v>9.4371403063391243E-3</v>
      </c>
      <c r="AB87" s="103">
        <f t="shared" si="68"/>
        <v>0.15390361331148331</v>
      </c>
      <c r="AC87" s="103">
        <f t="shared" si="69"/>
        <v>0.20948421952176807</v>
      </c>
      <c r="AD87" s="103">
        <f t="shared" si="78"/>
        <v>0.14049785969493911</v>
      </c>
      <c r="AE87" s="103">
        <f t="shared" si="79"/>
        <v>1.9739648578858799E-3</v>
      </c>
      <c r="AF87" s="103">
        <f t="shared" si="80"/>
        <v>0.20948421952176807</v>
      </c>
      <c r="AG87" s="118"/>
      <c r="AH87" s="103">
        <f t="shared" si="70"/>
        <v>-3.9686133102050528E-3</v>
      </c>
      <c r="AI87" s="103">
        <f t="shared" si="71"/>
        <v>0.96778130568040333</v>
      </c>
      <c r="AJ87" s="103">
        <f t="shared" si="72"/>
        <v>-0.12527294037976236</v>
      </c>
      <c r="AK87" s="103">
        <f t="shared" si="73"/>
        <v>-0.10803123839158589</v>
      </c>
      <c r="AL87" s="103">
        <f t="shared" si="74"/>
        <v>-1.8606330521169034</v>
      </c>
      <c r="AM87" s="103">
        <f t="shared" si="75"/>
        <v>-1.3417598267298381</v>
      </c>
      <c r="AN87" s="103">
        <f t="shared" si="76"/>
        <v>23.382153890558598</v>
      </c>
      <c r="AO87" s="103">
        <f t="shared" si="76"/>
        <v>23.382153890563885</v>
      </c>
      <c r="AP87" s="103">
        <f t="shared" si="76"/>
        <v>23.382153890301655</v>
      </c>
      <c r="AQ87" s="103">
        <f t="shared" si="76"/>
        <v>23.38215390330944</v>
      </c>
      <c r="AR87" s="103">
        <f t="shared" si="76"/>
        <v>23.38215325806425</v>
      </c>
      <c r="AS87" s="103">
        <f t="shared" si="76"/>
        <v>23.382185267915737</v>
      </c>
      <c r="AT87" s="103">
        <f t="shared" si="76"/>
        <v>23.380604035963774</v>
      </c>
      <c r="AU87" s="103">
        <f t="shared" si="77"/>
        <v>23.4930700339278</v>
      </c>
      <c r="AW87" s="103">
        <v>-3750</v>
      </c>
      <c r="AX87" s="103">
        <f t="shared" si="48"/>
        <v>1.5844990662941098E-2</v>
      </c>
      <c r="AY87" s="103">
        <f t="shared" si="49"/>
        <v>-1.0144930788772168E-3</v>
      </c>
      <c r="AZ87" s="103">
        <f t="shared" si="50"/>
        <v>1.6859483741818313E-2</v>
      </c>
      <c r="BA87" s="103">
        <f t="shared" si="51"/>
        <v>0.88951082753743138</v>
      </c>
      <c r="BB87" s="103">
        <f t="shared" si="52"/>
        <v>0.97685335723102418</v>
      </c>
      <c r="BC87" s="103">
        <f t="shared" si="53"/>
        <v>2.9417289325537128</v>
      </c>
      <c r="BD87" s="103">
        <f t="shared" si="54"/>
        <v>9.9734857762382205</v>
      </c>
      <c r="BE87" s="103">
        <f t="shared" si="58"/>
        <v>46.900256654254399</v>
      </c>
      <c r="BF87" s="103">
        <f t="shared" si="58"/>
        <v>46.900256605423053</v>
      </c>
      <c r="BG87" s="103">
        <f t="shared" si="58"/>
        <v>46.900257049643209</v>
      </c>
      <c r="BH87" s="103">
        <f t="shared" si="57"/>
        <v>46.900253008558614</v>
      </c>
      <c r="BI87" s="103">
        <f t="shared" si="57"/>
        <v>46.90028977029408</v>
      </c>
      <c r="BJ87" s="103">
        <f t="shared" si="57"/>
        <v>46.89995533756192</v>
      </c>
      <c r="BK87" s="103">
        <f t="shared" si="57"/>
        <v>46.902996841294012</v>
      </c>
      <c r="BL87" s="103">
        <f t="shared" si="55"/>
        <v>46.875255365600964</v>
      </c>
    </row>
    <row r="88" spans="1:64" ht="12.95" customHeight="1" x14ac:dyDescent="0.2">
      <c r="A88" s="20" t="s">
        <v>310</v>
      </c>
      <c r="B88" s="182" t="s">
        <v>78</v>
      </c>
      <c r="C88" s="20">
        <v>32410.725999999999</v>
      </c>
      <c r="D88" s="20" t="s">
        <v>139</v>
      </c>
      <c r="E88" s="103">
        <f t="shared" si="59"/>
        <v>-20370.836197858043</v>
      </c>
      <c r="F88" s="103">
        <f t="shared" si="60"/>
        <v>-20371</v>
      </c>
      <c r="G88" s="103">
        <f t="shared" si="61"/>
        <v>0.16154200000164565</v>
      </c>
      <c r="I88" s="103">
        <f t="shared" si="45"/>
        <v>0.16154200000164565</v>
      </c>
      <c r="P88" s="103">
        <f t="shared" si="62"/>
        <v>-5.9313200915314168E-2</v>
      </c>
      <c r="Q88" s="121">
        <f t="shared" si="63"/>
        <v>17392.225999999999</v>
      </c>
      <c r="S88" s="103">
        <f t="shared" si="64"/>
        <v>4.877701977207069E-2</v>
      </c>
      <c r="T88" s="103">
        <f t="shared" si="46"/>
        <v>0.1</v>
      </c>
      <c r="U88" s="103">
        <f t="shared" si="65"/>
        <v>4.8777019772070695E-3</v>
      </c>
      <c r="X88" s="103">
        <v>19000</v>
      </c>
      <c r="Y88" s="103">
        <f t="shared" si="47"/>
        <v>-2.9616788927266935E-2</v>
      </c>
      <c r="Z88" s="103">
        <f t="shared" si="66"/>
        <v>-20371</v>
      </c>
      <c r="AA88" s="103">
        <f t="shared" si="67"/>
        <v>8.363389970235717E-3</v>
      </c>
      <c r="AB88" s="103">
        <f t="shared" si="68"/>
        <v>0.16657342816789594</v>
      </c>
      <c r="AC88" s="103">
        <f t="shared" si="69"/>
        <v>0.22085520091695982</v>
      </c>
      <c r="AD88" s="103">
        <f t="shared" si="78"/>
        <v>0.15317861003140992</v>
      </c>
      <c r="AE88" s="103">
        <f t="shared" si="79"/>
        <v>2.3463686571154759E-3</v>
      </c>
      <c r="AF88" s="103">
        <f t="shared" si="80"/>
        <v>0.22085520091695982</v>
      </c>
      <c r="AG88" s="118"/>
      <c r="AH88" s="103">
        <f t="shared" si="70"/>
        <v>-5.0314281662503027E-3</v>
      </c>
      <c r="AI88" s="103">
        <f t="shared" si="71"/>
        <v>0.97461586844468451</v>
      </c>
      <c r="AJ88" s="103">
        <f t="shared" si="72"/>
        <v>-0.18721116158605994</v>
      </c>
      <c r="AK88" s="103">
        <f t="shared" si="73"/>
        <v>-0.10983823832009373</v>
      </c>
      <c r="AL88" s="103">
        <f t="shared" si="74"/>
        <v>-1.7979136452481352</v>
      </c>
      <c r="AM88" s="103">
        <f t="shared" si="75"/>
        <v>-1.257462019182402</v>
      </c>
      <c r="AN88" s="103">
        <f t="shared" si="76"/>
        <v>23.44632248869026</v>
      </c>
      <c r="AO88" s="103">
        <f t="shared" si="76"/>
        <v>23.446322488690544</v>
      </c>
      <c r="AP88" s="103">
        <f t="shared" si="76"/>
        <v>23.446322488668685</v>
      </c>
      <c r="AQ88" s="103">
        <f t="shared" si="76"/>
        <v>23.446322490349679</v>
      </c>
      <c r="AR88" s="103">
        <f t="shared" si="76"/>
        <v>23.446322361096854</v>
      </c>
      <c r="AS88" s="103">
        <f t="shared" si="76"/>
        <v>23.446332299853179</v>
      </c>
      <c r="AT88" s="103">
        <f t="shared" si="76"/>
        <v>23.44557053555209</v>
      </c>
      <c r="AU88" s="103">
        <f t="shared" si="77"/>
        <v>23.558303069351396</v>
      </c>
      <c r="AW88" s="103">
        <v>-3500</v>
      </c>
      <c r="AX88" s="103">
        <f t="shared" si="48"/>
        <v>1.3634070333155196E-2</v>
      </c>
      <c r="AY88" s="103">
        <f t="shared" si="49"/>
        <v>-1.3910955699641655E-3</v>
      </c>
      <c r="AZ88" s="103">
        <f t="shared" si="50"/>
        <v>1.5025165903119362E-2</v>
      </c>
      <c r="BA88" s="103">
        <f t="shared" si="51"/>
        <v>0.88764498270194947</v>
      </c>
      <c r="BB88" s="103">
        <f t="shared" si="52"/>
        <v>0.87883472288539655</v>
      </c>
      <c r="BC88" s="103">
        <f t="shared" si="53"/>
        <v>-3.0596503837554692</v>
      </c>
      <c r="BD88" s="103">
        <f t="shared" si="54"/>
        <v>-24.393768802366534</v>
      </c>
      <c r="BE88" s="103">
        <f t="shared" si="58"/>
        <v>47.215641629357272</v>
      </c>
      <c r="BF88" s="103">
        <f t="shared" si="58"/>
        <v>47.215641652339869</v>
      </c>
      <c r="BG88" s="103">
        <f t="shared" si="58"/>
        <v>47.215641447611688</v>
      </c>
      <c r="BH88" s="103">
        <f t="shared" si="57"/>
        <v>47.215643271323081</v>
      </c>
      <c r="BI88" s="103">
        <f t="shared" si="57"/>
        <v>47.215627025777337</v>
      </c>
      <c r="BJ88" s="103">
        <f t="shared" si="57"/>
        <v>47.215771741283568</v>
      </c>
      <c r="BK88" s="103">
        <f t="shared" si="57"/>
        <v>47.214482681515165</v>
      </c>
      <c r="BL88" s="103">
        <f t="shared" si="55"/>
        <v>47.225970609813849</v>
      </c>
    </row>
    <row r="89" spans="1:64" ht="12.95" customHeight="1" x14ac:dyDescent="0.2">
      <c r="A89" s="20" t="s">
        <v>310</v>
      </c>
      <c r="B89" s="182" t="s">
        <v>78</v>
      </c>
      <c r="C89" s="20">
        <v>32552.717000000001</v>
      </c>
      <c r="D89" s="20" t="s">
        <v>139</v>
      </c>
      <c r="E89" s="103">
        <f t="shared" si="59"/>
        <v>-20226.858594892321</v>
      </c>
      <c r="F89" s="103">
        <f t="shared" si="60"/>
        <v>-20227</v>
      </c>
      <c r="G89" s="103">
        <f t="shared" si="61"/>
        <v>0.1394540000037523</v>
      </c>
      <c r="I89" s="103">
        <f t="shared" si="45"/>
        <v>0.1394540000037523</v>
      </c>
      <c r="P89" s="103">
        <f t="shared" si="62"/>
        <v>-5.8125597712367014E-2</v>
      </c>
      <c r="Q89" s="121">
        <f t="shared" si="63"/>
        <v>17534.217000000001</v>
      </c>
      <c r="S89" s="103">
        <f t="shared" si="64"/>
        <v>3.9037697433663546E-2</v>
      </c>
      <c r="T89" s="103">
        <f t="shared" si="46"/>
        <v>0.1</v>
      </c>
      <c r="U89" s="103">
        <f t="shared" si="65"/>
        <v>3.9037697433663547E-3</v>
      </c>
      <c r="X89" s="103">
        <v>19500</v>
      </c>
      <c r="Y89" s="103">
        <f t="shared" si="47"/>
        <v>-3.5976839509052096E-2</v>
      </c>
      <c r="Z89" s="103">
        <f t="shared" si="66"/>
        <v>-20227</v>
      </c>
      <c r="AA89" s="103">
        <f t="shared" si="67"/>
        <v>5.1427925287473066E-3</v>
      </c>
      <c r="AB89" s="103">
        <f t="shared" si="68"/>
        <v>0.1476711211205767</v>
      </c>
      <c r="AC89" s="103">
        <f t="shared" si="69"/>
        <v>0.19757959771611933</v>
      </c>
      <c r="AD89" s="103">
        <f t="shared" si="78"/>
        <v>0.134311207475005</v>
      </c>
      <c r="AE89" s="103">
        <f t="shared" si="79"/>
        <v>1.8039500453393836E-3</v>
      </c>
      <c r="AF89" s="103">
        <f t="shared" si="80"/>
        <v>0.19757959771611933</v>
      </c>
      <c r="AG89" s="118"/>
      <c r="AH89" s="103">
        <f t="shared" si="70"/>
        <v>-8.2171211168244E-3</v>
      </c>
      <c r="AI89" s="103">
        <f t="shared" si="71"/>
        <v>0.99695084671725465</v>
      </c>
      <c r="AJ89" s="103">
        <f t="shared" si="72"/>
        <v>-0.37869776588685383</v>
      </c>
      <c r="AK89" s="103">
        <f t="shared" si="73"/>
        <v>-0.11269203785688497</v>
      </c>
      <c r="AL89" s="103">
        <f t="shared" si="74"/>
        <v>-1.597847124433732</v>
      </c>
      <c r="AM89" s="103">
        <f t="shared" si="75"/>
        <v>-1.0274233820839449</v>
      </c>
      <c r="AN89" s="103">
        <f t="shared" si="76"/>
        <v>23.647998922681186</v>
      </c>
      <c r="AO89" s="103">
        <f t="shared" si="76"/>
        <v>23.647998922681339</v>
      </c>
      <c r="AP89" s="103">
        <f t="shared" si="76"/>
        <v>23.647998922697159</v>
      </c>
      <c r="AQ89" s="103">
        <f t="shared" si="76"/>
        <v>23.647998924329858</v>
      </c>
      <c r="AR89" s="103">
        <f t="shared" si="76"/>
        <v>23.647999092837271</v>
      </c>
      <c r="AS89" s="103">
        <f t="shared" si="76"/>
        <v>23.648016482341916</v>
      </c>
      <c r="AT89" s="103">
        <f t="shared" si="76"/>
        <v>23.649792572270414</v>
      </c>
      <c r="AU89" s="103">
        <f t="shared" si="77"/>
        <v>23.760315050018022</v>
      </c>
      <c r="AW89" s="103">
        <v>-3250</v>
      </c>
      <c r="AX89" s="103">
        <f t="shared" si="48"/>
        <v>9.9246439763042964E-3</v>
      </c>
      <c r="AY89" s="103">
        <f t="shared" si="49"/>
        <v>-1.772436042587982E-3</v>
      </c>
      <c r="AZ89" s="103">
        <f t="shared" si="50"/>
        <v>1.1697080018892279E-2</v>
      </c>
      <c r="BA89" s="103">
        <f t="shared" si="51"/>
        <v>0.8947093538103541</v>
      </c>
      <c r="BB89" s="103">
        <f t="shared" si="52"/>
        <v>0.71032126654389849</v>
      </c>
      <c r="BC89" s="103">
        <f t="shared" si="53"/>
        <v>-2.7761905142639285</v>
      </c>
      <c r="BD89" s="103">
        <f t="shared" si="54"/>
        <v>-5.4123853926741763</v>
      </c>
      <c r="BE89" s="103">
        <f t="shared" si="58"/>
        <v>47.531949955679941</v>
      </c>
      <c r="BF89" s="103">
        <f t="shared" si="58"/>
        <v>47.531950015728846</v>
      </c>
      <c r="BG89" s="103">
        <f t="shared" si="58"/>
        <v>47.531949435417374</v>
      </c>
      <c r="BH89" s="103">
        <f t="shared" si="57"/>
        <v>47.531955043542489</v>
      </c>
      <c r="BI89" s="103">
        <f t="shared" si="57"/>
        <v>47.531900847238724</v>
      </c>
      <c r="BJ89" s="103">
        <f t="shared" si="57"/>
        <v>47.532424647541148</v>
      </c>
      <c r="BK89" s="103">
        <f t="shared" si="57"/>
        <v>47.527367126071127</v>
      </c>
      <c r="BL89" s="103">
        <f t="shared" si="55"/>
        <v>47.576685854026735</v>
      </c>
    </row>
    <row r="90" spans="1:64" ht="12.95" customHeight="1" x14ac:dyDescent="0.2">
      <c r="A90" s="20" t="s">
        <v>310</v>
      </c>
      <c r="B90" s="182" t="s">
        <v>78</v>
      </c>
      <c r="C90" s="20">
        <v>32764.754000000001</v>
      </c>
      <c r="D90" s="20" t="s">
        <v>139</v>
      </c>
      <c r="E90" s="103">
        <f t="shared" si="59"/>
        <v>-20011.854974944279</v>
      </c>
      <c r="F90" s="103">
        <f t="shared" si="60"/>
        <v>-20012</v>
      </c>
      <c r="G90" s="103">
        <f t="shared" si="61"/>
        <v>0.14302400000451598</v>
      </c>
      <c r="I90" s="103">
        <f t="shared" si="45"/>
        <v>0.14302400000451598</v>
      </c>
      <c r="P90" s="103">
        <f t="shared" si="62"/>
        <v>-5.5146608034187222E-2</v>
      </c>
      <c r="Q90" s="121">
        <f t="shared" si="63"/>
        <v>17746.254000000001</v>
      </c>
      <c r="S90" s="103">
        <f t="shared" si="64"/>
        <v>3.9271589890429337E-2</v>
      </c>
      <c r="T90" s="103">
        <f t="shared" si="46"/>
        <v>0.1</v>
      </c>
      <c r="U90" s="103">
        <f t="shared" si="65"/>
        <v>3.9271589890429335E-3</v>
      </c>
      <c r="X90" s="103">
        <v>20000</v>
      </c>
      <c r="Y90" s="103">
        <f t="shared" si="47"/>
        <v>-4.8113735844003976E-2</v>
      </c>
      <c r="Z90" s="103">
        <f t="shared" si="66"/>
        <v>-20012</v>
      </c>
      <c r="AA90" s="103">
        <f t="shared" si="67"/>
        <v>8.8245358535034985E-4</v>
      </c>
      <c r="AB90" s="103">
        <f t="shared" si="68"/>
        <v>0.1554464201118245</v>
      </c>
      <c r="AC90" s="103">
        <f t="shared" si="69"/>
        <v>0.19817060803870321</v>
      </c>
      <c r="AD90" s="103">
        <f t="shared" si="78"/>
        <v>0.14214154641916563</v>
      </c>
      <c r="AE90" s="103">
        <f t="shared" si="79"/>
        <v>2.0204219218431818E-3</v>
      </c>
      <c r="AF90" s="103">
        <f t="shared" si="80"/>
        <v>0.19817060803870321</v>
      </c>
      <c r="AG90" s="118"/>
      <c r="AH90" s="103">
        <f t="shared" si="70"/>
        <v>-1.2422420107308508E-2</v>
      </c>
      <c r="AI90" s="103">
        <f t="shared" si="71"/>
        <v>1.0321722652350926</v>
      </c>
      <c r="AJ90" s="103">
        <f t="shared" si="72"/>
        <v>-0.64791701928893097</v>
      </c>
      <c r="AK90" s="103">
        <f t="shared" si="73"/>
        <v>-0.10804507430569024</v>
      </c>
      <c r="AL90" s="103">
        <f t="shared" si="74"/>
        <v>-1.2813893485674233</v>
      </c>
      <c r="AM90" s="103">
        <f t="shared" si="75"/>
        <v>-0.74562414500345309</v>
      </c>
      <c r="AN90" s="103">
        <f t="shared" si="76"/>
        <v>23.957920082124179</v>
      </c>
      <c r="AO90" s="103">
        <f t="shared" si="76"/>
        <v>23.957920082883739</v>
      </c>
      <c r="AP90" s="103">
        <f t="shared" si="76"/>
        <v>23.957920100352027</v>
      </c>
      <c r="AQ90" s="103">
        <f t="shared" si="76"/>
        <v>23.957920502086576</v>
      </c>
      <c r="AR90" s="103">
        <f t="shared" si="76"/>
        <v>23.957929741045721</v>
      </c>
      <c r="AS90" s="103">
        <f t="shared" si="76"/>
        <v>23.958142159281817</v>
      </c>
      <c r="AT90" s="103">
        <f t="shared" si="76"/>
        <v>23.962996601405049</v>
      </c>
      <c r="AU90" s="103">
        <f t="shared" si="77"/>
        <v>24.061930160041101</v>
      </c>
      <c r="AW90" s="103">
        <v>-3000</v>
      </c>
      <c r="AX90" s="103">
        <f t="shared" si="48"/>
        <v>4.9860613125071477E-3</v>
      </c>
      <c r="AY90" s="103">
        <f t="shared" si="49"/>
        <v>-2.158514496748665E-3</v>
      </c>
      <c r="AZ90" s="103">
        <f t="shared" si="50"/>
        <v>7.1445758092558128E-3</v>
      </c>
      <c r="BA90" s="103">
        <f t="shared" si="51"/>
        <v>0.91068319953803067</v>
      </c>
      <c r="BB90" s="103">
        <f t="shared" si="52"/>
        <v>0.47863902190109964</v>
      </c>
      <c r="BC90" s="103">
        <f t="shared" si="53"/>
        <v>-2.4853399742698774</v>
      </c>
      <c r="BD90" s="103">
        <f t="shared" si="54"/>
        <v>-2.937437946295574</v>
      </c>
      <c r="BE90" s="103">
        <f t="shared" si="58"/>
        <v>47.852351969749087</v>
      </c>
      <c r="BF90" s="103">
        <f t="shared" si="58"/>
        <v>47.852351997658225</v>
      </c>
      <c r="BG90" s="103">
        <f t="shared" si="58"/>
        <v>47.852351665886317</v>
      </c>
      <c r="BH90" s="103">
        <f t="shared" si="57"/>
        <v>47.852355609854634</v>
      </c>
      <c r="BI90" s="103">
        <f t="shared" si="57"/>
        <v>47.852308726475911</v>
      </c>
      <c r="BJ90" s="103">
        <f t="shared" si="57"/>
        <v>47.852866173144449</v>
      </c>
      <c r="BK90" s="103">
        <f t="shared" si="57"/>
        <v>47.846255907084689</v>
      </c>
      <c r="BL90" s="103">
        <f t="shared" si="55"/>
        <v>47.927401098239621</v>
      </c>
    </row>
    <row r="91" spans="1:64" ht="12.95" customHeight="1" x14ac:dyDescent="0.2">
      <c r="A91" s="20" t="s">
        <v>310</v>
      </c>
      <c r="B91" s="182" t="s">
        <v>79</v>
      </c>
      <c r="C91" s="20">
        <v>32800.743999999999</v>
      </c>
      <c r="D91" s="20" t="s">
        <v>139</v>
      </c>
      <c r="E91" s="103">
        <f t="shared" si="59"/>
        <v>-19975.36143710923</v>
      </c>
      <c r="F91" s="103">
        <f t="shared" si="60"/>
        <v>-19975.5</v>
      </c>
      <c r="G91" s="103">
        <f t="shared" si="61"/>
        <v>0.13665100000071106</v>
      </c>
      <c r="I91" s="103">
        <f t="shared" si="45"/>
        <v>0.13665100000071106</v>
      </c>
      <c r="P91" s="103">
        <f t="shared" si="62"/>
        <v>-5.4510486590807192E-2</v>
      </c>
      <c r="Q91" s="121">
        <f t="shared" si="63"/>
        <v>17782.243999999999</v>
      </c>
      <c r="S91" s="103">
        <f t="shared" si="64"/>
        <v>3.654271395587922E-2</v>
      </c>
      <c r="T91" s="103">
        <f t="shared" si="46"/>
        <v>0.1</v>
      </c>
      <c r="U91" s="103">
        <f t="shared" si="65"/>
        <v>3.6542713955879224E-3</v>
      </c>
      <c r="X91" s="103">
        <v>20500</v>
      </c>
      <c r="Y91" s="103">
        <f t="shared" si="47"/>
        <v>-6.1054256075878305E-2</v>
      </c>
      <c r="Z91" s="103">
        <f t="shared" si="66"/>
        <v>-19975.5</v>
      </c>
      <c r="AA91" s="103">
        <f t="shared" si="67"/>
        <v>2.5487137245544522E-4</v>
      </c>
      <c r="AB91" s="103">
        <f t="shared" si="68"/>
        <v>0.14969131038102024</v>
      </c>
      <c r="AC91" s="103">
        <f t="shared" si="69"/>
        <v>0.19116148659151827</v>
      </c>
      <c r="AD91" s="103">
        <f t="shared" si="78"/>
        <v>0.13639612862825562</v>
      </c>
      <c r="AE91" s="103">
        <f t="shared" si="79"/>
        <v>1.8603903904775652E-3</v>
      </c>
      <c r="AF91" s="103">
        <f t="shared" si="80"/>
        <v>0.19116148659151827</v>
      </c>
      <c r="AG91" s="118"/>
      <c r="AH91" s="103">
        <f t="shared" si="70"/>
        <v>-1.3040310380309174E-2</v>
      </c>
      <c r="AI91" s="103">
        <f t="shared" si="71"/>
        <v>1.0381620397247486</v>
      </c>
      <c r="AJ91" s="103">
        <f t="shared" si="72"/>
        <v>-0.6894860192089115</v>
      </c>
      <c r="AK91" s="103">
        <f t="shared" si="73"/>
        <v>-0.10607757282350486</v>
      </c>
      <c r="AL91" s="103">
        <f t="shared" si="74"/>
        <v>-1.2254567984213727</v>
      </c>
      <c r="AM91" s="103">
        <f t="shared" si="75"/>
        <v>-0.70298781991771886</v>
      </c>
      <c r="AN91" s="103">
        <f t="shared" si="76"/>
        <v>24.011607700263049</v>
      </c>
      <c r="AO91" s="103">
        <f t="shared" si="76"/>
        <v>24.01160770174657</v>
      </c>
      <c r="AP91" s="103">
        <f t="shared" si="76"/>
        <v>24.011607732021968</v>
      </c>
      <c r="AQ91" s="103">
        <f t="shared" si="76"/>
        <v>24.011608349875971</v>
      </c>
      <c r="AR91" s="103">
        <f t="shared" si="76"/>
        <v>24.011620958738419</v>
      </c>
      <c r="AS91" s="103">
        <f t="shared" si="76"/>
        <v>24.011878202329221</v>
      </c>
      <c r="AT91" s="103">
        <f t="shared" si="76"/>
        <v>24.017096868078603</v>
      </c>
      <c r="AU91" s="103">
        <f t="shared" si="77"/>
        <v>24.11313458569618</v>
      </c>
      <c r="AW91" s="103">
        <v>-2750</v>
      </c>
      <c r="AX91" s="103">
        <f t="shared" si="48"/>
        <v>-8.0795691318902101E-4</v>
      </c>
      <c r="AY91" s="103">
        <f t="shared" si="49"/>
        <v>-2.5493309324462169E-3</v>
      </c>
      <c r="AZ91" s="103">
        <f t="shared" si="50"/>
        <v>1.7413740192571958E-3</v>
      </c>
      <c r="BA91" s="103">
        <f t="shared" si="51"/>
        <v>0.93538182630092459</v>
      </c>
      <c r="BB91" s="103">
        <f t="shared" si="52"/>
        <v>0.19372751717669009</v>
      </c>
      <c r="BC91" s="103">
        <f t="shared" si="53"/>
        <v>-2.1811962147076489</v>
      </c>
      <c r="BD91" s="103">
        <f t="shared" si="54"/>
        <v>-1.9198913279838739</v>
      </c>
      <c r="BE91" s="103">
        <f t="shared" si="58"/>
        <v>48.179988597919184</v>
      </c>
      <c r="BF91" s="103">
        <f t="shared" si="58"/>
        <v>48.179988600688972</v>
      </c>
      <c r="BG91" s="103">
        <f t="shared" si="58"/>
        <v>48.179988550778788</v>
      </c>
      <c r="BH91" s="103">
        <f t="shared" si="57"/>
        <v>48.179989450136723</v>
      </c>
      <c r="BI91" s="103">
        <f t="shared" si="57"/>
        <v>48.179973244351437</v>
      </c>
      <c r="BJ91" s="103">
        <f t="shared" si="57"/>
        <v>48.180265332230832</v>
      </c>
      <c r="BK91" s="103">
        <f t="shared" si="57"/>
        <v>48.175023755337151</v>
      </c>
      <c r="BL91" s="103">
        <f t="shared" si="55"/>
        <v>48.278116342452506</v>
      </c>
    </row>
    <row r="92" spans="1:64" ht="12.95" customHeight="1" x14ac:dyDescent="0.2">
      <c r="A92" s="20" t="s">
        <v>310</v>
      </c>
      <c r="B92" s="182" t="s">
        <v>79</v>
      </c>
      <c r="C92" s="20">
        <v>33157.741999999998</v>
      </c>
      <c r="D92" s="20" t="s">
        <v>139</v>
      </c>
      <c r="E92" s="103">
        <f t="shared" si="59"/>
        <v>-19613.36866078146</v>
      </c>
      <c r="F92" s="103">
        <f t="shared" si="60"/>
        <v>-19613.5</v>
      </c>
      <c r="G92" s="103">
        <f t="shared" si="61"/>
        <v>0.12952699999732431</v>
      </c>
      <c r="I92" s="103">
        <f t="shared" si="45"/>
        <v>0.12952699999732431</v>
      </c>
      <c r="P92" s="103">
        <f t="shared" si="62"/>
        <v>-4.6610877262883689E-2</v>
      </c>
      <c r="Q92" s="121">
        <f t="shared" si="63"/>
        <v>18139.241999999998</v>
      </c>
      <c r="S92" s="103">
        <f t="shared" si="64"/>
        <v>3.1024551805732097E-2</v>
      </c>
      <c r="T92" s="103">
        <f t="shared" si="46"/>
        <v>0.1</v>
      </c>
      <c r="U92" s="103">
        <f t="shared" si="65"/>
        <v>3.1024551805732097E-3</v>
      </c>
      <c r="X92" s="103">
        <v>21000</v>
      </c>
      <c r="Y92" s="103">
        <f t="shared" si="47"/>
        <v>-6.9478705375377064E-2</v>
      </c>
      <c r="Z92" s="103">
        <f t="shared" si="66"/>
        <v>-19613.5</v>
      </c>
      <c r="AA92" s="103">
        <f t="shared" si="67"/>
        <v>-3.7543346276042184E-3</v>
      </c>
      <c r="AB92" s="103">
        <f t="shared" si="68"/>
        <v>0.14647492568052978</v>
      </c>
      <c r="AC92" s="103">
        <f t="shared" si="69"/>
        <v>0.17613787726020799</v>
      </c>
      <c r="AD92" s="103">
        <f t="shared" si="78"/>
        <v>0.13328133462492853</v>
      </c>
      <c r="AE92" s="103">
        <f t="shared" si="79"/>
        <v>1.7763914159402172E-3</v>
      </c>
      <c r="AF92" s="103">
        <f t="shared" si="80"/>
        <v>0.17613787726020799</v>
      </c>
      <c r="AG92" s="118"/>
      <c r="AH92" s="103">
        <f t="shared" si="70"/>
        <v>-1.694792568320547E-2</v>
      </c>
      <c r="AI92" s="103">
        <f t="shared" si="71"/>
        <v>1.0906098728935525</v>
      </c>
      <c r="AJ92" s="103">
        <f t="shared" si="72"/>
        <v>-0.97550795575426663</v>
      </c>
      <c r="AK92" s="103">
        <f t="shared" si="73"/>
        <v>-6.7071929048548612E-2</v>
      </c>
      <c r="AL92" s="103">
        <f t="shared" si="74"/>
        <v>-0.63721738183737009</v>
      </c>
      <c r="AM92" s="103">
        <f t="shared" si="75"/>
        <v>-0.32984601466496344</v>
      </c>
      <c r="AN92" s="103">
        <f t="shared" si="76"/>
        <v>24.559862834871666</v>
      </c>
      <c r="AO92" s="103">
        <f t="shared" si="76"/>
        <v>24.559862875707733</v>
      </c>
      <c r="AP92" s="103">
        <f t="shared" si="76"/>
        <v>24.559863306764488</v>
      </c>
      <c r="AQ92" s="103">
        <f t="shared" si="76"/>
        <v>24.559867856899928</v>
      </c>
      <c r="AR92" s="103">
        <f t="shared" si="76"/>
        <v>24.559915886262885</v>
      </c>
      <c r="AS92" s="103">
        <f t="shared" si="76"/>
        <v>24.560422773826318</v>
      </c>
      <c r="AT92" s="103">
        <f t="shared" si="76"/>
        <v>24.565762281780334</v>
      </c>
      <c r="AU92" s="103">
        <f t="shared" si="77"/>
        <v>24.620970259316444</v>
      </c>
      <c r="AW92" s="103">
        <v>-2500</v>
      </c>
      <c r="AX92" s="103">
        <f t="shared" ref="AX92:AX155" si="81">AB$3+AB$4*AW92+AB$5*AW92^2+AZ92</f>
        <v>-6.9629365515288732E-3</v>
      </c>
      <c r="AY92" s="103">
        <f t="shared" ref="AY92:AY155" si="82">AB$3+AB$4*AW92+AB$5*AW92^2</f>
        <v>-2.9448853496806364E-3</v>
      </c>
      <c r="AZ92" s="103">
        <f t="shared" ref="AZ92:AZ155" si="83">$AB$6*($AB$11/BA92*BB92+$AB$12)</f>
        <v>-4.0180512018482368E-3</v>
      </c>
      <c r="BA92" s="103">
        <f t="shared" ref="BA92:BA155" si="84">1+$AB$7*COS(BC92)</f>
        <v>0.96809306214529089</v>
      </c>
      <c r="BB92" s="103">
        <f t="shared" ref="BB92:BB155" si="85">SIN(BC92+RADIANS($AB$9))</f>
        <v>-0.12813425403324957</v>
      </c>
      <c r="BC92" s="103">
        <f t="shared" ref="BC92:BC155" si="86">2*ATAN(BD92)</f>
        <v>-1.8577484896448087</v>
      </c>
      <c r="BD92" s="103">
        <f t="shared" ref="BD92:BD155" si="87">SQRT((1+$AB$7)/(1-$AB$7))*TAN(BE92/2)</f>
        <v>-1.3377287766302093</v>
      </c>
      <c r="BE92" s="103">
        <f t="shared" ref="BE92:BE155" si="88">$BL92+$AB$7*SIN(BF92)</f>
        <v>48.51785623529468</v>
      </c>
      <c r="BF92" s="103">
        <f t="shared" ref="BF92:BF155" si="89">$BL92+$AB$7*SIN(BG92)</f>
        <v>48.517856235299433</v>
      </c>
      <c r="BG92" s="103">
        <f t="shared" ref="BG92:BG155" si="90">$BL92+$AB$7*SIN(BH92)</f>
        <v>48.517856235059718</v>
      </c>
      <c r="BH92" s="103">
        <f t="shared" ref="BH92:BH155" si="91">$BL92+$AB$7*SIN(BI92)</f>
        <v>48.517856247147741</v>
      </c>
      <c r="BI92" s="103">
        <f t="shared" ref="BI92:BI155" si="92">$BL92+$AB$7*SIN(BJ92)</f>
        <v>48.517855637593271</v>
      </c>
      <c r="BJ92" s="103">
        <f t="shared" ref="BJ92:BJ155" si="93">$BL92+$AB$7*SIN(BK92)</f>
        <v>48.517886377763269</v>
      </c>
      <c r="BK92" s="103">
        <f t="shared" ref="BK92:BK155" si="94">$BL92+$AB$7*SIN(BL92)</f>
        <v>48.516342668975597</v>
      </c>
      <c r="BL92" s="103">
        <f t="shared" ref="BL92:BL155" si="95">RADIANS($AB$9)+$AB$18*(AW92-AB$15)</f>
        <v>48.628831586665392</v>
      </c>
    </row>
    <row r="93" spans="1:64" ht="12.95" customHeight="1" x14ac:dyDescent="0.2">
      <c r="A93" s="20" t="s">
        <v>310</v>
      </c>
      <c r="B93" s="182" t="s">
        <v>78</v>
      </c>
      <c r="C93" s="20">
        <v>33190.792000000001</v>
      </c>
      <c r="D93" s="20" t="s">
        <v>142</v>
      </c>
      <c r="E93" s="103">
        <f t="shared" si="59"/>
        <v>-19579.856256628962</v>
      </c>
      <c r="F93" s="103">
        <f t="shared" si="60"/>
        <v>-19580</v>
      </c>
      <c r="G93" s="103">
        <f t="shared" si="61"/>
        <v>0.14175999999861233</v>
      </c>
      <c r="I93" s="103">
        <f t="shared" si="45"/>
        <v>0.14175999999861233</v>
      </c>
      <c r="P93" s="103">
        <f t="shared" si="62"/>
        <v>-4.5769779281464092E-2</v>
      </c>
      <c r="Q93" s="121">
        <f t="shared" si="63"/>
        <v>18172.292000000001</v>
      </c>
      <c r="S93" s="103">
        <f t="shared" si="64"/>
        <v>3.516741811683418E-2</v>
      </c>
      <c r="T93" s="103">
        <f t="shared" si="46"/>
        <v>0.1</v>
      </c>
      <c r="U93" s="103">
        <f t="shared" si="65"/>
        <v>3.5167418116834183E-3</v>
      </c>
      <c r="X93" s="103">
        <v>21500</v>
      </c>
      <c r="Y93" s="103">
        <f t="shared" si="47"/>
        <v>-7.0070702701201484E-2</v>
      </c>
      <c r="Z93" s="103">
        <f t="shared" si="66"/>
        <v>-19580</v>
      </c>
      <c r="AA93" s="103">
        <f t="shared" si="67"/>
        <v>-3.883307905253432E-3</v>
      </c>
      <c r="AB93" s="103">
        <f t="shared" si="68"/>
        <v>0.15882699541280509</v>
      </c>
      <c r="AC93" s="103">
        <f t="shared" si="69"/>
        <v>0.18752977928007641</v>
      </c>
      <c r="AD93" s="103">
        <f t="shared" si="78"/>
        <v>0.14564330790386576</v>
      </c>
      <c r="AE93" s="103">
        <f t="shared" si="79"/>
        <v>2.1211973137180247E-3</v>
      </c>
      <c r="AF93" s="103">
        <f t="shared" si="80"/>
        <v>0.18752977928007641</v>
      </c>
      <c r="AG93" s="118"/>
      <c r="AH93" s="103">
        <f t="shared" si="70"/>
        <v>-1.7066995414192775E-2</v>
      </c>
      <c r="AI93" s="103">
        <f t="shared" si="71"/>
        <v>1.0942946348089255</v>
      </c>
      <c r="AJ93" s="103">
        <f t="shared" si="72"/>
        <v>-0.98648372746751845</v>
      </c>
      <c r="AK93" s="103">
        <f t="shared" si="73"/>
        <v>-6.1784420190940041E-2</v>
      </c>
      <c r="AL93" s="103">
        <f t="shared" si="74"/>
        <v>-0.58004118437778007</v>
      </c>
      <c r="AM93" s="103">
        <f t="shared" si="75"/>
        <v>-0.29843521263449002</v>
      </c>
      <c r="AN93" s="103">
        <f t="shared" si="76"/>
        <v>24.611865527881058</v>
      </c>
      <c r="AO93" s="103">
        <f t="shared" si="76"/>
        <v>24.611865572893535</v>
      </c>
      <c r="AP93" s="103">
        <f t="shared" si="76"/>
        <v>24.611866033223702</v>
      </c>
      <c r="AQ93" s="103">
        <f t="shared" si="76"/>
        <v>24.611870740886005</v>
      </c>
      <c r="AR93" s="103">
        <f t="shared" si="76"/>
        <v>24.611918884045274</v>
      </c>
      <c r="AS93" s="103">
        <f t="shared" si="76"/>
        <v>24.612411146343874</v>
      </c>
      <c r="AT93" s="103">
        <f t="shared" si="76"/>
        <v>24.617436588472742</v>
      </c>
      <c r="AU93" s="103">
        <f t="shared" si="77"/>
        <v>24.667966102040971</v>
      </c>
      <c r="AW93" s="103">
        <v>-2250</v>
      </c>
      <c r="AX93" s="103">
        <f t="shared" si="81"/>
        <v>-1.2851892724771529E-2</v>
      </c>
      <c r="AY93" s="103">
        <f t="shared" si="82"/>
        <v>-3.3451777484519232E-3</v>
      </c>
      <c r="AZ93" s="103">
        <f t="shared" si="83"/>
        <v>-9.5067149763196062E-3</v>
      </c>
      <c r="BA93" s="103">
        <f t="shared" si="84"/>
        <v>1.0069236738077987</v>
      </c>
      <c r="BB93" s="103">
        <f t="shared" si="85"/>
        <v>-0.45902261132090849</v>
      </c>
      <c r="BC93" s="103">
        <f t="shared" si="86"/>
        <v>-1.5093412375573896</v>
      </c>
      <c r="BD93" s="103">
        <f t="shared" si="87"/>
        <v>-0.94035876748795455</v>
      </c>
      <c r="BE93" s="103">
        <f t="shared" si="88"/>
        <v>48.868512415933992</v>
      </c>
      <c r="BF93" s="103">
        <f t="shared" si="89"/>
        <v>48.868512415941915</v>
      </c>
      <c r="BG93" s="103">
        <f t="shared" si="90"/>
        <v>48.86851241634826</v>
      </c>
      <c r="BH93" s="103">
        <f t="shared" si="91"/>
        <v>48.868512437189125</v>
      </c>
      <c r="BI93" s="103">
        <f t="shared" si="92"/>
        <v>48.868513506086529</v>
      </c>
      <c r="BJ93" s="103">
        <f t="shared" si="93"/>
        <v>48.868568319548977</v>
      </c>
      <c r="BK93" s="103">
        <f t="shared" si="94"/>
        <v>48.871356609585725</v>
      </c>
      <c r="BL93" s="103">
        <f t="shared" si="95"/>
        <v>48.979546830878284</v>
      </c>
    </row>
    <row r="94" spans="1:64" ht="12.95" customHeight="1" x14ac:dyDescent="0.2">
      <c r="A94" s="20" t="s">
        <v>310</v>
      </c>
      <c r="B94" s="182" t="s">
        <v>79</v>
      </c>
      <c r="C94" s="20">
        <v>33598.591999999997</v>
      </c>
      <c r="D94" s="20" t="s">
        <v>142</v>
      </c>
      <c r="E94" s="103">
        <f t="shared" si="59"/>
        <v>-19166.350707055957</v>
      </c>
      <c r="F94" s="103">
        <f t="shared" si="60"/>
        <v>-19166.5</v>
      </c>
      <c r="G94" s="103">
        <f t="shared" si="61"/>
        <v>0.14723300000332529</v>
      </c>
      <c r="I94" s="103">
        <f t="shared" si="45"/>
        <v>0.14723300000332529</v>
      </c>
      <c r="P94" s="103">
        <f t="shared" si="62"/>
        <v>-3.4933369447251963E-2</v>
      </c>
      <c r="Q94" s="121">
        <f t="shared" si="63"/>
        <v>18580.091999999997</v>
      </c>
      <c r="S94" s="103">
        <f t="shared" si="64"/>
        <v>3.3184586158804201E-2</v>
      </c>
      <c r="T94" s="103">
        <f t="shared" si="46"/>
        <v>0.1</v>
      </c>
      <c r="U94" s="103">
        <f t="shared" si="65"/>
        <v>3.3184586158804203E-3</v>
      </c>
      <c r="X94" s="103">
        <v>22000</v>
      </c>
      <c r="Y94" s="103">
        <f t="shared" si="47"/>
        <v>-6.2982074654965581E-2</v>
      </c>
      <c r="Z94" s="103">
        <f t="shared" si="66"/>
        <v>-19166.5</v>
      </c>
      <c r="AA94" s="103">
        <f t="shared" si="67"/>
        <v>-1.6430249145213526E-3</v>
      </c>
      <c r="AB94" s="103">
        <f t="shared" si="68"/>
        <v>0.16193046420228263</v>
      </c>
      <c r="AC94" s="103">
        <f t="shared" si="69"/>
        <v>0.18216636945057724</v>
      </c>
      <c r="AD94" s="103">
        <f t="shared" si="78"/>
        <v>0.14887602491784663</v>
      </c>
      <c r="AE94" s="103">
        <f t="shared" si="79"/>
        <v>2.216407079533929E-3</v>
      </c>
      <c r="AF94" s="103">
        <f t="shared" si="80"/>
        <v>0.18216636945057724</v>
      </c>
      <c r="AG94" s="118"/>
      <c r="AH94" s="103">
        <f t="shared" si="70"/>
        <v>-1.4697464198957334E-2</v>
      </c>
      <c r="AI94" s="103">
        <f t="shared" si="71"/>
        <v>1.1115431828398594</v>
      </c>
      <c r="AJ94" s="103">
        <f t="shared" si="72"/>
        <v>-0.84679120350459303</v>
      </c>
      <c r="AK94" s="103">
        <f t="shared" si="73"/>
        <v>1.633741393345171E-2</v>
      </c>
      <c r="AL94" s="103">
        <f t="shared" si="74"/>
        <v>0.14543307591672544</v>
      </c>
      <c r="AM94" s="103">
        <f t="shared" si="75"/>
        <v>7.2844977246436141E-2</v>
      </c>
      <c r="AN94" s="103">
        <f t="shared" si="76"/>
        <v>25.262653374877615</v>
      </c>
      <c r="AO94" s="103">
        <f t="shared" si="76"/>
        <v>25.262653349543193</v>
      </c>
      <c r="AP94" s="103">
        <f t="shared" si="76"/>
        <v>25.26265312290451</v>
      </c>
      <c r="AQ94" s="103">
        <f t="shared" si="76"/>
        <v>25.262651095422523</v>
      </c>
      <c r="AR94" s="103">
        <f t="shared" si="76"/>
        <v>25.262632957840157</v>
      </c>
      <c r="AS94" s="103">
        <f t="shared" si="76"/>
        <v>25.262470703368123</v>
      </c>
      <c r="AT94" s="103">
        <f t="shared" si="76"/>
        <v>25.261019365944939</v>
      </c>
      <c r="AU94" s="103">
        <f t="shared" si="77"/>
        <v>25.248049115969081</v>
      </c>
      <c r="AW94" s="103">
        <v>-2000</v>
      </c>
      <c r="AX94" s="103">
        <f t="shared" si="81"/>
        <v>-1.7732741593950836E-2</v>
      </c>
      <c r="AY94" s="103">
        <f t="shared" si="82"/>
        <v>-3.7502081287600787E-3</v>
      </c>
      <c r="AZ94" s="103">
        <f t="shared" si="83"/>
        <v>-1.3982533465190756E-2</v>
      </c>
      <c r="BA94" s="103">
        <f t="shared" si="84"/>
        <v>1.0479080988045451</v>
      </c>
      <c r="BB94" s="103">
        <f t="shared" si="85"/>
        <v>-0.75415524606942685</v>
      </c>
      <c r="BC94" s="103">
        <f t="shared" si="86"/>
        <v>-1.1318691880238216</v>
      </c>
      <c r="BD94" s="103">
        <f t="shared" si="87"/>
        <v>-0.63524778718157415</v>
      </c>
      <c r="BE94" s="103">
        <f t="shared" si="88"/>
        <v>49.233501147161242</v>
      </c>
      <c r="BF94" s="103">
        <f t="shared" si="89"/>
        <v>49.233501150867284</v>
      </c>
      <c r="BG94" s="103">
        <f t="shared" si="90"/>
        <v>49.233501214935146</v>
      </c>
      <c r="BH94" s="103">
        <f t="shared" si="91"/>
        <v>49.233502322500406</v>
      </c>
      <c r="BI94" s="103">
        <f t="shared" si="92"/>
        <v>49.233521469073317</v>
      </c>
      <c r="BJ94" s="103">
        <f t="shared" si="93"/>
        <v>49.233852360612104</v>
      </c>
      <c r="BK94" s="103">
        <f t="shared" si="94"/>
        <v>49.239542229940852</v>
      </c>
      <c r="BL94" s="103">
        <f t="shared" si="95"/>
        <v>49.33026207509117</v>
      </c>
    </row>
    <row r="95" spans="1:64" ht="12.95" customHeight="1" x14ac:dyDescent="0.2">
      <c r="A95" s="20" t="s">
        <v>310</v>
      </c>
      <c r="B95" s="182" t="s">
        <v>78</v>
      </c>
      <c r="C95" s="20">
        <v>33704.586000000003</v>
      </c>
      <c r="D95" s="20" t="s">
        <v>142</v>
      </c>
      <c r="E95" s="103">
        <f t="shared" si="59"/>
        <v>-19058.873739862618</v>
      </c>
      <c r="F95" s="103">
        <f t="shared" si="60"/>
        <v>-19059</v>
      </c>
      <c r="G95" s="103">
        <f t="shared" si="61"/>
        <v>0.12451800000417279</v>
      </c>
      <c r="I95" s="103">
        <f t="shared" si="45"/>
        <v>0.12451800000417279</v>
      </c>
      <c r="P95" s="103">
        <f t="shared" si="62"/>
        <v>-3.2216209742030454E-2</v>
      </c>
      <c r="Q95" s="121">
        <f t="shared" si="63"/>
        <v>18686.086000000003</v>
      </c>
      <c r="S95" s="103">
        <f t="shared" si="64"/>
        <v>2.4565612504766833E-2</v>
      </c>
      <c r="T95" s="103">
        <f t="shared" si="46"/>
        <v>0.1</v>
      </c>
      <c r="U95" s="103">
        <f t="shared" si="65"/>
        <v>2.4565612504766836E-3</v>
      </c>
      <c r="X95" s="103">
        <v>22500</v>
      </c>
      <c r="Y95" s="103">
        <f t="shared" si="47"/>
        <v>-5.176579145780838E-2</v>
      </c>
      <c r="Z95" s="103">
        <f t="shared" si="66"/>
        <v>-19059</v>
      </c>
      <c r="AA95" s="103">
        <f t="shared" si="67"/>
        <v>2.7594094088362678E-5</v>
      </c>
      <c r="AB95" s="103">
        <f t="shared" si="68"/>
        <v>0.13750912088185493</v>
      </c>
      <c r="AC95" s="103">
        <f t="shared" si="69"/>
        <v>0.15673420974620325</v>
      </c>
      <c r="AD95" s="103">
        <f t="shared" si="78"/>
        <v>0.12449040591008442</v>
      </c>
      <c r="AE95" s="103">
        <f t="shared" si="79"/>
        <v>1.5497861163657582E-3</v>
      </c>
      <c r="AF95" s="103">
        <f t="shared" si="80"/>
        <v>0.15673420974620325</v>
      </c>
      <c r="AG95" s="118"/>
      <c r="AH95" s="103">
        <f t="shared" si="70"/>
        <v>-1.2991120877682142E-2</v>
      </c>
      <c r="AI95" s="103">
        <f t="shared" si="71"/>
        <v>1.1064807147211781</v>
      </c>
      <c r="AJ95" s="103">
        <f t="shared" si="72"/>
        <v>-0.73165124327828635</v>
      </c>
      <c r="AK95" s="103">
        <f t="shared" si="73"/>
        <v>3.7022292264881858E-2</v>
      </c>
      <c r="AL95" s="103">
        <f t="shared" si="74"/>
        <v>0.33461553779142061</v>
      </c>
      <c r="AM95" s="103">
        <f t="shared" si="75"/>
        <v>0.16888653517708224</v>
      </c>
      <c r="AN95" s="103">
        <f t="shared" si="76"/>
        <v>25.432102871898639</v>
      </c>
      <c r="AO95" s="103">
        <f t="shared" si="76"/>
        <v>25.432102825294926</v>
      </c>
      <c r="AP95" s="103">
        <f t="shared" si="76"/>
        <v>25.432102392655267</v>
      </c>
      <c r="AQ95" s="103">
        <f t="shared" si="76"/>
        <v>25.432098376302811</v>
      </c>
      <c r="AR95" s="103">
        <f t="shared" si="76"/>
        <v>25.43206109126913</v>
      </c>
      <c r="AS95" s="103">
        <f t="shared" si="76"/>
        <v>25.431714983314865</v>
      </c>
      <c r="AT95" s="103">
        <f t="shared" si="76"/>
        <v>25.428503901748019</v>
      </c>
      <c r="AU95" s="103">
        <f t="shared" si="77"/>
        <v>25.398856670980628</v>
      </c>
      <c r="AW95" s="103">
        <v>-1750</v>
      </c>
      <c r="AX95" s="103">
        <f t="shared" si="81"/>
        <v>-2.0834921823705038E-2</v>
      </c>
      <c r="AY95" s="103">
        <f t="shared" si="82"/>
        <v>-4.1599764906051018E-3</v>
      </c>
      <c r="AZ95" s="103">
        <f t="shared" si="83"/>
        <v>-1.6674945333099937E-2</v>
      </c>
      <c r="BA95" s="103">
        <f t="shared" si="84"/>
        <v>1.0843874292665572</v>
      </c>
      <c r="BB95" s="103">
        <f t="shared" si="85"/>
        <v>-0.95249462835778909</v>
      </c>
      <c r="BC95" s="103">
        <f t="shared" si="86"/>
        <v>-0.72491126441174436</v>
      </c>
      <c r="BD95" s="103">
        <f t="shared" si="87"/>
        <v>-0.37920899500359551</v>
      </c>
      <c r="BE95" s="103">
        <f t="shared" si="88"/>
        <v>49.612483871507692</v>
      </c>
      <c r="BF95" s="103">
        <f t="shared" si="89"/>
        <v>49.612483904548895</v>
      </c>
      <c r="BG95" s="103">
        <f t="shared" si="90"/>
        <v>49.612484273558685</v>
      </c>
      <c r="BH95" s="103">
        <f t="shared" si="91"/>
        <v>49.61248839471623</v>
      </c>
      <c r="BI95" s="103">
        <f t="shared" si="92"/>
        <v>49.612534419548211</v>
      </c>
      <c r="BJ95" s="103">
        <f t="shared" si="93"/>
        <v>49.613048311999471</v>
      </c>
      <c r="BK95" s="103">
        <f t="shared" si="94"/>
        <v>49.618772589206394</v>
      </c>
      <c r="BL95" s="103">
        <f t="shared" si="95"/>
        <v>49.680977319304056</v>
      </c>
    </row>
    <row r="96" spans="1:64" ht="12.95" customHeight="1" x14ac:dyDescent="0.2">
      <c r="A96" s="20" t="s">
        <v>310</v>
      </c>
      <c r="B96" s="182" t="s">
        <v>78</v>
      </c>
      <c r="C96" s="20">
        <v>34061.614999999998</v>
      </c>
      <c r="D96" s="20" t="s">
        <v>142</v>
      </c>
      <c r="E96" s="103">
        <f t="shared" si="59"/>
        <v>-18696.849529812349</v>
      </c>
      <c r="F96" s="103">
        <f t="shared" si="60"/>
        <v>-18697</v>
      </c>
      <c r="G96" s="103">
        <f t="shared" si="61"/>
        <v>0.14839399999618763</v>
      </c>
      <c r="I96" s="103">
        <f t="shared" si="45"/>
        <v>0.14839399999618763</v>
      </c>
      <c r="P96" s="103">
        <f t="shared" si="62"/>
        <v>-2.4460948137134435E-2</v>
      </c>
      <c r="Q96" s="121">
        <f t="shared" si="63"/>
        <v>19043.114999999998</v>
      </c>
      <c r="S96" s="103">
        <f t="shared" si="64"/>
        <v>2.9878833094173458E-2</v>
      </c>
      <c r="T96" s="103">
        <f t="shared" si="46"/>
        <v>0.1</v>
      </c>
      <c r="U96" s="103">
        <f t="shared" si="65"/>
        <v>2.9878833094173461E-3</v>
      </c>
      <c r="X96" s="103">
        <v>23000</v>
      </c>
      <c r="Y96" s="103">
        <f t="shared" si="47"/>
        <v>-4.1806568205550405E-2</v>
      </c>
      <c r="Z96" s="103">
        <f t="shared" si="66"/>
        <v>-18697</v>
      </c>
      <c r="AA96" s="103">
        <f t="shared" si="67"/>
        <v>7.845516062345053E-3</v>
      </c>
      <c r="AB96" s="103">
        <f t="shared" si="68"/>
        <v>0.15344045725887481</v>
      </c>
      <c r="AC96" s="103">
        <f t="shared" si="69"/>
        <v>0.17285494813332206</v>
      </c>
      <c r="AD96" s="103">
        <f t="shared" si="78"/>
        <v>0.14054848393384259</v>
      </c>
      <c r="AE96" s="103">
        <f t="shared" si="79"/>
        <v>1.9753876336101608E-3</v>
      </c>
      <c r="AF96" s="103">
        <f t="shared" si="80"/>
        <v>0.17285494813332206</v>
      </c>
      <c r="AG96" s="118"/>
      <c r="AH96" s="103">
        <f t="shared" si="70"/>
        <v>-5.0464572626871783E-3</v>
      </c>
      <c r="AI96" s="103">
        <f t="shared" si="71"/>
        <v>1.0657381662810581</v>
      </c>
      <c r="AJ96" s="103">
        <f t="shared" si="72"/>
        <v>-0.20565864952478644</v>
      </c>
      <c r="AK96" s="103">
        <f t="shared" si="73"/>
        <v>9.1582128311604755E-2</v>
      </c>
      <c r="AL96" s="103">
        <f t="shared" si="74"/>
        <v>0.94821997127232527</v>
      </c>
      <c r="AM96" s="103">
        <f t="shared" si="75"/>
        <v>0.51314722611763575</v>
      </c>
      <c r="AN96" s="103">
        <f t="shared" si="76"/>
        <v>25.992077592307574</v>
      </c>
      <c r="AO96" s="103">
        <f t="shared" si="76"/>
        <v>25.992077579064357</v>
      </c>
      <c r="AP96" s="103">
        <f t="shared" si="76"/>
        <v>25.99207739914916</v>
      </c>
      <c r="AQ96" s="103">
        <f t="shared" si="76"/>
        <v>25.992074954922153</v>
      </c>
      <c r="AR96" s="103">
        <f t="shared" si="76"/>
        <v>25.992041749710516</v>
      </c>
      <c r="AS96" s="103">
        <f t="shared" si="76"/>
        <v>25.991590778264154</v>
      </c>
      <c r="AT96" s="103">
        <f t="shared" si="76"/>
        <v>25.985489114331134</v>
      </c>
      <c r="AU96" s="103">
        <f t="shared" si="77"/>
        <v>25.906692344600884</v>
      </c>
      <c r="AW96" s="103">
        <v>-1500</v>
      </c>
      <c r="AX96" s="103">
        <f t="shared" si="81"/>
        <v>-2.154841911978456E-2</v>
      </c>
      <c r="AY96" s="103">
        <f t="shared" si="82"/>
        <v>-4.574482833986991E-3</v>
      </c>
      <c r="AZ96" s="103">
        <f t="shared" si="83"/>
        <v>-1.6973936285797568E-2</v>
      </c>
      <c r="BA96" s="103">
        <f t="shared" si="84"/>
        <v>1.1078889658546134</v>
      </c>
      <c r="BB96" s="103">
        <f t="shared" si="85"/>
        <v>-0.99266193298073913</v>
      </c>
      <c r="BC96" s="103">
        <f t="shared" si="86"/>
        <v>-0.29422036084014164</v>
      </c>
      <c r="BD96" s="103">
        <f t="shared" si="87"/>
        <v>-0.14818067182494943</v>
      </c>
      <c r="BE96" s="103">
        <f t="shared" si="88"/>
        <v>50.0023723458104</v>
      </c>
      <c r="BF96" s="103">
        <f t="shared" si="89"/>
        <v>50.002372389465322</v>
      </c>
      <c r="BG96" s="103">
        <f t="shared" si="90"/>
        <v>50.002372790507643</v>
      </c>
      <c r="BH96" s="103">
        <f t="shared" si="91"/>
        <v>50.002376474739336</v>
      </c>
      <c r="BI96" s="103">
        <f t="shared" si="92"/>
        <v>50.0024103202813</v>
      </c>
      <c r="BJ96" s="103">
        <f t="shared" si="93"/>
        <v>50.002721231116077</v>
      </c>
      <c r="BK96" s="103">
        <f t="shared" si="94"/>
        <v>50.005576098555949</v>
      </c>
      <c r="BL96" s="103">
        <f t="shared" si="95"/>
        <v>50.031692563516941</v>
      </c>
    </row>
    <row r="97" spans="1:64" ht="12.95" customHeight="1" x14ac:dyDescent="0.2">
      <c r="A97" s="20" t="s">
        <v>310</v>
      </c>
      <c r="B97" s="182" t="s">
        <v>79</v>
      </c>
      <c r="C97" s="20">
        <v>34386.563000000002</v>
      </c>
      <c r="D97" s="20" t="s">
        <v>142</v>
      </c>
      <c r="E97" s="103">
        <f t="shared" si="59"/>
        <v>-18367.355166588586</v>
      </c>
      <c r="F97" s="103">
        <f t="shared" si="60"/>
        <v>-18367.5</v>
      </c>
      <c r="G97" s="103">
        <f t="shared" si="61"/>
        <v>0.14283500000601634</v>
      </c>
      <c r="I97" s="103">
        <f t="shared" si="45"/>
        <v>0.14283500000601634</v>
      </c>
      <c r="P97" s="103">
        <f t="shared" si="62"/>
        <v>-2.0323713008043351E-2</v>
      </c>
      <c r="Q97" s="121">
        <f t="shared" si="63"/>
        <v>19368.063000000002</v>
      </c>
      <c r="S97" s="103">
        <f t="shared" si="64"/>
        <v>2.6620765632404297E-2</v>
      </c>
      <c r="T97" s="103">
        <f t="shared" si="46"/>
        <v>0.1</v>
      </c>
      <c r="U97" s="103">
        <f t="shared" si="65"/>
        <v>2.6620765632404298E-3</v>
      </c>
      <c r="X97" s="103">
        <v>23500</v>
      </c>
      <c r="Y97" s="103">
        <f t="shared" si="47"/>
        <v>-3.794235770799749E-2</v>
      </c>
      <c r="Z97" s="103">
        <f t="shared" si="66"/>
        <v>-18367.5</v>
      </c>
      <c r="AA97" s="103">
        <f t="shared" si="67"/>
        <v>1.5982730325438524E-2</v>
      </c>
      <c r="AB97" s="103">
        <f t="shared" si="68"/>
        <v>0.13962024373355703</v>
      </c>
      <c r="AC97" s="103">
        <f t="shared" si="69"/>
        <v>0.16315871301405971</v>
      </c>
      <c r="AD97" s="103">
        <f t="shared" si="78"/>
        <v>0.12685226968057783</v>
      </c>
      <c r="AE97" s="103">
        <f t="shared" si="79"/>
        <v>1.6091498323114045E-3</v>
      </c>
      <c r="AF97" s="103">
        <f t="shared" si="80"/>
        <v>0.16315871301405971</v>
      </c>
      <c r="AG97" s="118"/>
      <c r="AH97" s="103">
        <f t="shared" si="70"/>
        <v>3.2147562724593277E-3</v>
      </c>
      <c r="AI97" s="103">
        <f t="shared" si="71"/>
        <v>1.012729876798991</v>
      </c>
      <c r="AJ97" s="103">
        <f t="shared" si="72"/>
        <v>0.29769568490274412</v>
      </c>
      <c r="AK97" s="103">
        <f t="shared" si="73"/>
        <v>0.11201224472691272</v>
      </c>
      <c r="AL97" s="103">
        <f t="shared" si="74"/>
        <v>1.4576346574019072</v>
      </c>
      <c r="AM97" s="103">
        <f t="shared" si="75"/>
        <v>0.89278993409092067</v>
      </c>
      <c r="AN97" s="103">
        <f t="shared" si="76"/>
        <v>26.478834231860887</v>
      </c>
      <c r="AO97" s="103">
        <f t="shared" si="76"/>
        <v>26.47883423182731</v>
      </c>
      <c r="AP97" s="103">
        <f t="shared" si="76"/>
        <v>26.478834230490577</v>
      </c>
      <c r="AQ97" s="103">
        <f t="shared" si="76"/>
        <v>26.478834177274305</v>
      </c>
      <c r="AR97" s="103">
        <f t="shared" si="76"/>
        <v>26.478832058710456</v>
      </c>
      <c r="AS97" s="103">
        <f t="shared" si="76"/>
        <v>26.478747733671238</v>
      </c>
      <c r="AT97" s="103">
        <f t="shared" si="76"/>
        <v>26.475416233169657</v>
      </c>
      <c r="AU97" s="103">
        <f t="shared" si="77"/>
        <v>26.368935036473474</v>
      </c>
      <c r="AW97" s="103">
        <v>-1250</v>
      </c>
      <c r="AX97" s="103">
        <f t="shared" si="81"/>
        <v>-1.9675014681213313E-2</v>
      </c>
      <c r="AY97" s="103">
        <f t="shared" si="82"/>
        <v>-4.9937271589057478E-3</v>
      </c>
      <c r="AZ97" s="103">
        <f t="shared" si="83"/>
        <v>-1.4681287522307565E-2</v>
      </c>
      <c r="BA97" s="103">
        <f t="shared" si="84"/>
        <v>1.1115096709653727</v>
      </c>
      <c r="BB97" s="103">
        <f t="shared" si="85"/>
        <v>-0.84570587769513783</v>
      </c>
      <c r="BC97" s="103">
        <f t="shared" si="86"/>
        <v>0.14747014645793013</v>
      </c>
      <c r="BD97" s="103">
        <f t="shared" si="87"/>
        <v>7.3868993594321766E-2</v>
      </c>
      <c r="BE97" s="103">
        <f t="shared" si="88"/>
        <v>50.397215599191107</v>
      </c>
      <c r="BF97" s="103">
        <f t="shared" si="89"/>
        <v>50.397215573538986</v>
      </c>
      <c r="BG97" s="103">
        <f t="shared" si="90"/>
        <v>50.397215344003222</v>
      </c>
      <c r="BH97" s="103">
        <f t="shared" si="91"/>
        <v>50.397213290112248</v>
      </c>
      <c r="BI97" s="103">
        <f t="shared" si="92"/>
        <v>50.397194911876532</v>
      </c>
      <c r="BJ97" s="103">
        <f t="shared" si="93"/>
        <v>50.397030465241848</v>
      </c>
      <c r="BK97" s="103">
        <f t="shared" si="94"/>
        <v>50.395559171718467</v>
      </c>
      <c r="BL97" s="103">
        <f t="shared" si="95"/>
        <v>50.382407807729827</v>
      </c>
    </row>
    <row r="98" spans="1:64" ht="12.95" customHeight="1" x14ac:dyDescent="0.2">
      <c r="A98" s="20" t="s">
        <v>370</v>
      </c>
      <c r="B98" s="182" t="s">
        <v>78</v>
      </c>
      <c r="C98" s="20">
        <v>34572.455999999998</v>
      </c>
      <c r="D98" s="20" t="s">
        <v>142</v>
      </c>
      <c r="E98" s="103">
        <f t="shared" si="59"/>
        <v>-18178.861328612191</v>
      </c>
      <c r="F98" s="103">
        <f t="shared" si="60"/>
        <v>-18179</v>
      </c>
      <c r="G98" s="103">
        <f t="shared" si="61"/>
        <v>0.1367580000005546</v>
      </c>
      <c r="I98" s="103">
        <f t="shared" ref="I98:I129" si="96">G98</f>
        <v>0.1367580000005546</v>
      </c>
      <c r="P98" s="103">
        <f t="shared" si="62"/>
        <v>-1.9537616635916442E-2</v>
      </c>
      <c r="Q98" s="121">
        <f t="shared" si="63"/>
        <v>19553.955999999998</v>
      </c>
      <c r="S98" s="103">
        <f t="shared" si="64"/>
        <v>2.4428319779774724E-2</v>
      </c>
      <c r="T98" s="103">
        <f t="shared" ref="T98:T129" si="97">T$16</f>
        <v>0.1</v>
      </c>
      <c r="U98" s="103">
        <f t="shared" si="65"/>
        <v>2.4428319779774728E-3</v>
      </c>
      <c r="X98" s="103">
        <v>24000</v>
      </c>
      <c r="Y98" s="103">
        <f t="shared" ref="Y98:Y129" si="98">R$2+R$3*X98++R$4*X98^2+R$5*SIN(RADIANS(R$6*X98+R$7))</f>
        <v>-4.2327356201134196E-2</v>
      </c>
      <c r="Z98" s="103">
        <f t="shared" si="66"/>
        <v>-18179</v>
      </c>
      <c r="AA98" s="103">
        <f t="shared" si="67"/>
        <v>2.0245928581547518E-2</v>
      </c>
      <c r="AB98" s="103">
        <f t="shared" si="68"/>
        <v>0.12920540705805775</v>
      </c>
      <c r="AC98" s="103">
        <f t="shared" si="69"/>
        <v>0.15629561663647104</v>
      </c>
      <c r="AD98" s="103">
        <f t="shared" si="78"/>
        <v>0.11651207141900709</v>
      </c>
      <c r="AE98" s="103">
        <f t="shared" si="79"/>
        <v>1.3575062786347809E-3</v>
      </c>
      <c r="AF98" s="103">
        <f t="shared" si="80"/>
        <v>0.15629561663647104</v>
      </c>
      <c r="AG98" s="118"/>
      <c r="AH98" s="103">
        <f t="shared" si="70"/>
        <v>7.552592942496863E-3</v>
      </c>
      <c r="AI98" s="103">
        <f t="shared" si="71"/>
        <v>0.98258837784325248</v>
      </c>
      <c r="AJ98" s="103">
        <f t="shared" si="72"/>
        <v>0.54006144138527334</v>
      </c>
      <c r="AK98" s="103">
        <f t="shared" si="73"/>
        <v>0.11138055551104929</v>
      </c>
      <c r="AL98" s="103">
        <f t="shared" si="74"/>
        <v>1.7258667784074209</v>
      </c>
      <c r="AM98" s="103">
        <f t="shared" si="75"/>
        <v>1.1684705911701447</v>
      </c>
      <c r="AN98" s="103">
        <f t="shared" si="76"/>
        <v>26.746005966322539</v>
      </c>
      <c r="AO98" s="103">
        <f t="shared" si="76"/>
        <v>26.746005966322539</v>
      </c>
      <c r="AP98" s="103">
        <f t="shared" si="76"/>
        <v>26.746005966322446</v>
      </c>
      <c r="AQ98" s="103">
        <f t="shared" si="76"/>
        <v>26.746005966341766</v>
      </c>
      <c r="AR98" s="103">
        <f t="shared" si="76"/>
        <v>26.746005962305389</v>
      </c>
      <c r="AS98" s="103">
        <f t="shared" si="76"/>
        <v>26.746006805639951</v>
      </c>
      <c r="AT98" s="103">
        <f t="shared" si="76"/>
        <v>26.74583023971061</v>
      </c>
      <c r="AU98" s="103">
        <f t="shared" si="77"/>
        <v>26.633374330609989</v>
      </c>
      <c r="AW98" s="103">
        <v>-1000</v>
      </c>
      <c r="AX98" s="103">
        <f t="shared" si="81"/>
        <v>-1.5582062688571697E-2</v>
      </c>
      <c r="AY98" s="103">
        <f t="shared" si="82"/>
        <v>-5.4177094653613733E-3</v>
      </c>
      <c r="AZ98" s="103">
        <f t="shared" si="83"/>
        <v>-1.0164353223210324E-2</v>
      </c>
      <c r="BA98" s="103">
        <f t="shared" si="84"/>
        <v>1.0940779912486212</v>
      </c>
      <c r="BB98" s="103">
        <f t="shared" si="85"/>
        <v>-0.54116203926010242</v>
      </c>
      <c r="BC98" s="103">
        <f t="shared" si="86"/>
        <v>0.58353830220799663</v>
      </c>
      <c r="BD98" s="103">
        <f t="shared" si="87"/>
        <v>0.30034050064084628</v>
      </c>
      <c r="BE98" s="103">
        <f t="shared" si="88"/>
        <v>50.789533873749811</v>
      </c>
      <c r="BF98" s="103">
        <f t="shared" si="89"/>
        <v>50.789533828963648</v>
      </c>
      <c r="BG98" s="103">
        <f t="shared" si="90"/>
        <v>50.789533370109559</v>
      </c>
      <c r="BH98" s="103">
        <f t="shared" si="91"/>
        <v>50.789528668953558</v>
      </c>
      <c r="BI98" s="103">
        <f t="shared" si="92"/>
        <v>50.789480504339345</v>
      </c>
      <c r="BJ98" s="103">
        <f t="shared" si="93"/>
        <v>50.788987122028168</v>
      </c>
      <c r="BK98" s="103">
        <f t="shared" si="94"/>
        <v>50.783941124626324</v>
      </c>
      <c r="BL98" s="103">
        <f t="shared" si="95"/>
        <v>50.733123051942719</v>
      </c>
    </row>
    <row r="99" spans="1:64" ht="12.95" customHeight="1" x14ac:dyDescent="0.2">
      <c r="A99" s="20" t="s">
        <v>370</v>
      </c>
      <c r="B99" s="182" t="s">
        <v>78</v>
      </c>
      <c r="C99" s="20">
        <v>34574.43</v>
      </c>
      <c r="D99" s="20" t="s">
        <v>142</v>
      </c>
      <c r="E99" s="103">
        <f t="shared" si="59"/>
        <v>-18176.859710282475</v>
      </c>
      <c r="F99" s="103">
        <f t="shared" si="60"/>
        <v>-18177</v>
      </c>
      <c r="G99" s="103">
        <f t="shared" si="61"/>
        <v>0.13835400000243681</v>
      </c>
      <c r="I99" s="103">
        <f t="shared" si="96"/>
        <v>0.13835400000243681</v>
      </c>
      <c r="P99" s="103">
        <f t="shared" si="62"/>
        <v>-1.9535790714895602E-2</v>
      </c>
      <c r="Q99" s="121">
        <f t="shared" si="63"/>
        <v>19555.93</v>
      </c>
      <c r="S99" s="103">
        <f t="shared" si="64"/>
        <v>2.4929186012763029E-2</v>
      </c>
      <c r="T99" s="103">
        <f t="shared" si="97"/>
        <v>0.1</v>
      </c>
      <c r="U99" s="103">
        <f t="shared" si="65"/>
        <v>2.4929186012763033E-3</v>
      </c>
      <c r="X99" s="103">
        <v>24500</v>
      </c>
      <c r="Y99" s="103">
        <f t="shared" si="98"/>
        <v>-5.3480463464018434E-2</v>
      </c>
      <c r="Z99" s="103">
        <f t="shared" si="66"/>
        <v>-18177</v>
      </c>
      <c r="AA99" s="103">
        <f t="shared" si="67"/>
        <v>2.028813283628355E-2</v>
      </c>
      <c r="AB99" s="103">
        <f t="shared" si="68"/>
        <v>0.13075839644432502</v>
      </c>
      <c r="AC99" s="103">
        <f t="shared" si="69"/>
        <v>0.15788979071733242</v>
      </c>
      <c r="AD99" s="103">
        <f t="shared" si="78"/>
        <v>0.11806586716615325</v>
      </c>
      <c r="AE99" s="103">
        <f t="shared" si="79"/>
        <v>1.3939548989695743E-3</v>
      </c>
      <c r="AF99" s="103">
        <f t="shared" si="80"/>
        <v>0.15788979071733242</v>
      </c>
      <c r="AG99" s="118"/>
      <c r="AH99" s="103">
        <f t="shared" si="70"/>
        <v>7.5956035581117966E-3</v>
      </c>
      <c r="AI99" s="103">
        <f t="shared" si="71"/>
        <v>0.98228098115336349</v>
      </c>
      <c r="AJ99" s="103">
        <f t="shared" si="72"/>
        <v>0.5423826685220795</v>
      </c>
      <c r="AK99" s="103">
        <f t="shared" si="73"/>
        <v>0.11133206682349794</v>
      </c>
      <c r="AL99" s="103">
        <f t="shared" si="74"/>
        <v>1.7286272550383726</v>
      </c>
      <c r="AM99" s="103">
        <f t="shared" si="75"/>
        <v>1.1717405771291265</v>
      </c>
      <c r="AN99" s="103">
        <f t="shared" si="76"/>
        <v>26.748797886732422</v>
      </c>
      <c r="AO99" s="103">
        <f t="shared" si="76"/>
        <v>26.748797886732426</v>
      </c>
      <c r="AP99" s="103">
        <f t="shared" si="76"/>
        <v>26.74879788673233</v>
      </c>
      <c r="AQ99" s="103">
        <f t="shared" si="76"/>
        <v>26.748797886750999</v>
      </c>
      <c r="AR99" s="103">
        <f t="shared" si="76"/>
        <v>26.748797883090745</v>
      </c>
      <c r="AS99" s="103">
        <f t="shared" si="76"/>
        <v>26.748798600696844</v>
      </c>
      <c r="AT99" s="103">
        <f t="shared" si="76"/>
        <v>26.7486576933055</v>
      </c>
      <c r="AU99" s="103">
        <f t="shared" si="77"/>
        <v>26.636180052563688</v>
      </c>
      <c r="AW99" s="103">
        <v>-750</v>
      </c>
      <c r="AX99" s="103">
        <f t="shared" si="81"/>
        <v>-1.0102678656874448E-2</v>
      </c>
      <c r="AY99" s="103">
        <f t="shared" si="82"/>
        <v>-5.8464297533538665E-3</v>
      </c>
      <c r="AZ99" s="103">
        <f t="shared" si="83"/>
        <v>-4.2562489035205811E-3</v>
      </c>
      <c r="BA99" s="103">
        <f t="shared" si="84"/>
        <v>1.0609666863874865</v>
      </c>
      <c r="BB99" s="103">
        <f t="shared" si="85"/>
        <v>-0.15532239758532401</v>
      </c>
      <c r="BC99" s="103">
        <f t="shared" si="86"/>
        <v>0.99940286418754332</v>
      </c>
      <c r="BD99" s="103">
        <f t="shared" si="87"/>
        <v>0.54591487862880872</v>
      </c>
      <c r="BE99" s="103">
        <f t="shared" si="88"/>
        <v>51.172644959403122</v>
      </c>
      <c r="BF99" s="103">
        <f t="shared" si="89"/>
        <v>51.172644949579222</v>
      </c>
      <c r="BG99" s="103">
        <f t="shared" si="90"/>
        <v>51.172644808109808</v>
      </c>
      <c r="BH99" s="103">
        <f t="shared" si="91"/>
        <v>51.172642770876919</v>
      </c>
      <c r="BI99" s="103">
        <f t="shared" si="92"/>
        <v>51.172613434255489</v>
      </c>
      <c r="BJ99" s="103">
        <f t="shared" si="93"/>
        <v>51.172191102127513</v>
      </c>
      <c r="BK99" s="103">
        <f t="shared" si="94"/>
        <v>51.166136202503786</v>
      </c>
      <c r="BL99" s="103">
        <f t="shared" si="95"/>
        <v>51.083838296155605</v>
      </c>
    </row>
    <row r="100" spans="1:64" ht="12.95" customHeight="1" x14ac:dyDescent="0.2">
      <c r="A100" s="20" t="s">
        <v>370</v>
      </c>
      <c r="B100" s="182" t="s">
        <v>78</v>
      </c>
      <c r="C100" s="20">
        <v>34575.415000000001</v>
      </c>
      <c r="D100" s="20" t="s">
        <v>142</v>
      </c>
      <c r="E100" s="103">
        <f t="shared" si="59"/>
        <v>-18175.860929099716</v>
      </c>
      <c r="F100" s="103">
        <f t="shared" si="60"/>
        <v>-18176</v>
      </c>
      <c r="G100" s="103">
        <f t="shared" si="61"/>
        <v>0.13715200000297045</v>
      </c>
      <c r="I100" s="103">
        <f t="shared" si="96"/>
        <v>0.13715200000297045</v>
      </c>
      <c r="P100" s="103">
        <f t="shared" si="62"/>
        <v>-1.9534929288645263E-2</v>
      </c>
      <c r="Q100" s="121">
        <f t="shared" si="63"/>
        <v>19556.915000000001</v>
      </c>
      <c r="S100" s="103">
        <f t="shared" si="64"/>
        <v>2.4550793810835782E-2</v>
      </c>
      <c r="T100" s="103">
        <f t="shared" si="97"/>
        <v>0.1</v>
      </c>
      <c r="U100" s="103">
        <f t="shared" si="65"/>
        <v>2.4550793810835785E-3</v>
      </c>
      <c r="X100" s="103">
        <v>25000</v>
      </c>
      <c r="Y100" s="103">
        <f t="shared" si="98"/>
        <v>-6.693950637908673E-2</v>
      </c>
      <c r="Z100" s="103">
        <f t="shared" si="66"/>
        <v>-18176</v>
      </c>
      <c r="AA100" s="103">
        <f t="shared" si="67"/>
        <v>2.0309207630593719E-2</v>
      </c>
      <c r="AB100" s="103">
        <f t="shared" si="68"/>
        <v>0.12953491835639749</v>
      </c>
      <c r="AC100" s="103">
        <f t="shared" si="69"/>
        <v>0.15668692929161571</v>
      </c>
      <c r="AD100" s="103">
        <f t="shared" si="78"/>
        <v>0.11684279237237674</v>
      </c>
      <c r="AE100" s="103">
        <f t="shared" si="79"/>
        <v>1.365223812937434E-3</v>
      </c>
      <c r="AF100" s="103">
        <f t="shared" si="80"/>
        <v>0.15668692929161571</v>
      </c>
      <c r="AG100" s="118"/>
      <c r="AH100" s="103">
        <f t="shared" si="70"/>
        <v>7.6170816465729665E-3</v>
      </c>
      <c r="AI100" s="103">
        <f t="shared" si="71"/>
        <v>0.98212740536759924</v>
      </c>
      <c r="AJ100" s="103">
        <f t="shared" si="72"/>
        <v>0.54354118978771759</v>
      </c>
      <c r="AK100" s="103">
        <f t="shared" si="73"/>
        <v>0.11130751588812478</v>
      </c>
      <c r="AL100" s="103">
        <f t="shared" si="74"/>
        <v>1.7300068458508935</v>
      </c>
      <c r="AM100" s="103">
        <f t="shared" si="75"/>
        <v>1.1733787694065532</v>
      </c>
      <c r="AN100" s="103">
        <f t="shared" si="76"/>
        <v>26.750193519463991</v>
      </c>
      <c r="AO100" s="103">
        <f t="shared" si="76"/>
        <v>26.750193519463991</v>
      </c>
      <c r="AP100" s="103">
        <f t="shared" si="76"/>
        <v>26.750193519463899</v>
      </c>
      <c r="AQ100" s="103">
        <f t="shared" si="76"/>
        <v>26.750193519481765</v>
      </c>
      <c r="AR100" s="103">
        <f t="shared" si="76"/>
        <v>26.750193516083893</v>
      </c>
      <c r="AS100" s="103">
        <f t="shared" si="76"/>
        <v>26.750194162336317</v>
      </c>
      <c r="AT100" s="103">
        <f t="shared" si="76"/>
        <v>26.7500710880764</v>
      </c>
      <c r="AU100" s="103">
        <f t="shared" si="77"/>
        <v>26.637582913540541</v>
      </c>
      <c r="AW100" s="103">
        <v>-500</v>
      </c>
      <c r="AX100" s="103">
        <f t="shared" si="81"/>
        <v>-4.2374458674780931E-3</v>
      </c>
      <c r="AY100" s="103">
        <f t="shared" si="82"/>
        <v>-6.2798880228832274E-3</v>
      </c>
      <c r="AZ100" s="103">
        <f t="shared" si="83"/>
        <v>2.0424421554051343E-3</v>
      </c>
      <c r="BA100" s="103">
        <f t="shared" si="84"/>
        <v>1.0206133264874215</v>
      </c>
      <c r="BB100" s="103">
        <f t="shared" si="85"/>
        <v>0.22949100413854995</v>
      </c>
      <c r="BC100" s="103">
        <f t="shared" si="86"/>
        <v>1.3869113650131251</v>
      </c>
      <c r="BD100" s="103">
        <f t="shared" si="87"/>
        <v>0.83116236877801564</v>
      </c>
      <c r="BE100" s="103">
        <f t="shared" si="88"/>
        <v>51.542455478210812</v>
      </c>
      <c r="BF100" s="103">
        <f t="shared" si="89"/>
        <v>51.542455478061051</v>
      </c>
      <c r="BG100" s="103">
        <f t="shared" si="90"/>
        <v>51.542455473474242</v>
      </c>
      <c r="BH100" s="103">
        <f t="shared" si="91"/>
        <v>51.542455332986144</v>
      </c>
      <c r="BI100" s="103">
        <f t="shared" si="92"/>
        <v>51.542451030050536</v>
      </c>
      <c r="BJ100" s="103">
        <f t="shared" si="93"/>
        <v>51.542319267334733</v>
      </c>
      <c r="BK100" s="103">
        <f t="shared" si="94"/>
        <v>51.538311875178522</v>
      </c>
      <c r="BL100" s="103">
        <f t="shared" si="95"/>
        <v>51.434553540368491</v>
      </c>
    </row>
    <row r="101" spans="1:64" ht="12.95" customHeight="1" x14ac:dyDescent="0.2">
      <c r="A101" s="20" t="s">
        <v>310</v>
      </c>
      <c r="B101" s="182" t="s">
        <v>78</v>
      </c>
      <c r="C101" s="20">
        <v>34627.692000000003</v>
      </c>
      <c r="D101" s="20" t="s">
        <v>142</v>
      </c>
      <c r="E101" s="103">
        <f t="shared" si="59"/>
        <v>-18122.852519057957</v>
      </c>
      <c r="F101" s="103">
        <f t="shared" si="60"/>
        <v>-18123</v>
      </c>
      <c r="G101" s="103">
        <f t="shared" si="61"/>
        <v>0.14544600000226637</v>
      </c>
      <c r="I101" s="103">
        <f t="shared" si="96"/>
        <v>0.14544600000226637</v>
      </c>
      <c r="P101" s="103">
        <f t="shared" si="62"/>
        <v>-1.9538401157809752E-2</v>
      </c>
      <c r="Q101" s="121">
        <f t="shared" si="63"/>
        <v>19609.192000000003</v>
      </c>
      <c r="S101" s="103">
        <f t="shared" si="64"/>
        <v>2.7219852626148927E-2</v>
      </c>
      <c r="T101" s="103">
        <f t="shared" si="97"/>
        <v>0.1</v>
      </c>
      <c r="U101" s="103">
        <f t="shared" si="65"/>
        <v>2.7219852626148931E-3</v>
      </c>
      <c r="X101" s="103">
        <v>25500</v>
      </c>
      <c r="Y101" s="103">
        <f t="shared" si="98"/>
        <v>-7.7232245851467748E-2</v>
      </c>
      <c r="Z101" s="103">
        <f t="shared" si="66"/>
        <v>-18123</v>
      </c>
      <c r="AA101" s="103">
        <f t="shared" si="67"/>
        <v>2.1399234647778948E-2</v>
      </c>
      <c r="AB101" s="103">
        <f t="shared" si="68"/>
        <v>0.13671740826767947</v>
      </c>
      <c r="AC101" s="103">
        <f t="shared" si="69"/>
        <v>0.16498440116007612</v>
      </c>
      <c r="AD101" s="103">
        <f t="shared" si="78"/>
        <v>0.12404676535448743</v>
      </c>
      <c r="AE101" s="103">
        <f t="shared" si="79"/>
        <v>1.5387599994911264E-3</v>
      </c>
      <c r="AF101" s="103">
        <f t="shared" si="80"/>
        <v>0.16498440116007612</v>
      </c>
      <c r="AG101" s="118"/>
      <c r="AH101" s="103">
        <f t="shared" si="70"/>
        <v>8.7285917345869008E-3</v>
      </c>
      <c r="AI101" s="103">
        <f t="shared" si="71"/>
        <v>0.97411067263512385</v>
      </c>
      <c r="AJ101" s="103">
        <f t="shared" si="72"/>
        <v>0.60292220788717499</v>
      </c>
      <c r="AK101" s="103">
        <f t="shared" si="73"/>
        <v>0.10972026002828078</v>
      </c>
      <c r="AL101" s="103">
        <f t="shared" si="74"/>
        <v>1.8025155615646484</v>
      </c>
      <c r="AM101" s="103">
        <f t="shared" si="75"/>
        <v>1.2634185219325313</v>
      </c>
      <c r="AN101" s="103">
        <f t="shared" ref="AN101:AT116" si="99">$AU101+$AB$7*SIN(AO101)</f>
        <v>26.823852859853062</v>
      </c>
      <c r="AO101" s="103">
        <f t="shared" si="99"/>
        <v>26.823852859852686</v>
      </c>
      <c r="AP101" s="103">
        <f t="shared" si="99"/>
        <v>26.823852859880329</v>
      </c>
      <c r="AQ101" s="103">
        <f t="shared" si="99"/>
        <v>26.823852857837355</v>
      </c>
      <c r="AR101" s="103">
        <f t="shared" si="99"/>
        <v>26.823853008823683</v>
      </c>
      <c r="AS101" s="103">
        <f t="shared" si="99"/>
        <v>26.823841849640658</v>
      </c>
      <c r="AT101" s="103">
        <f t="shared" si="99"/>
        <v>26.824663852342994</v>
      </c>
      <c r="AU101" s="103">
        <f t="shared" si="77"/>
        <v>26.711934545313675</v>
      </c>
      <c r="AW101" s="103">
        <v>-250</v>
      </c>
      <c r="AX101" s="103">
        <f t="shared" si="81"/>
        <v>1.1266672694282128E-3</v>
      </c>
      <c r="AY101" s="103">
        <f t="shared" si="82"/>
        <v>-6.7180842739494552E-3</v>
      </c>
      <c r="AZ101" s="103">
        <f t="shared" si="83"/>
        <v>7.844751543377668E-3</v>
      </c>
      <c r="BA101" s="103">
        <f t="shared" si="84"/>
        <v>0.9804965017281988</v>
      </c>
      <c r="BB101" s="103">
        <f t="shared" si="85"/>
        <v>0.55579603352684448</v>
      </c>
      <c r="BC101" s="103">
        <f t="shared" si="86"/>
        <v>1.7446768826447625</v>
      </c>
      <c r="BD101" s="103">
        <f t="shared" si="87"/>
        <v>1.190964442190084</v>
      </c>
      <c r="BE101" s="103">
        <f t="shared" si="88"/>
        <v>51.897788870536949</v>
      </c>
      <c r="BF101" s="103">
        <f t="shared" si="89"/>
        <v>51.897788870536949</v>
      </c>
      <c r="BG101" s="103">
        <f t="shared" si="90"/>
        <v>51.897788870537106</v>
      </c>
      <c r="BH101" s="103">
        <f t="shared" si="91"/>
        <v>51.897788870514788</v>
      </c>
      <c r="BI101" s="103">
        <f t="shared" si="92"/>
        <v>51.897788873735081</v>
      </c>
      <c r="BJ101" s="103">
        <f t="shared" si="93"/>
        <v>51.897788409035392</v>
      </c>
      <c r="BK101" s="103">
        <f t="shared" si="94"/>
        <v>51.89785543063725</v>
      </c>
      <c r="BL101" s="103">
        <f t="shared" si="95"/>
        <v>51.785268784581376</v>
      </c>
    </row>
    <row r="102" spans="1:64" ht="12.95" customHeight="1" x14ac:dyDescent="0.2">
      <c r="A102" s="20" t="s">
        <v>370</v>
      </c>
      <c r="B102" s="182" t="s">
        <v>78</v>
      </c>
      <c r="C102" s="20">
        <v>34651.353999999999</v>
      </c>
      <c r="D102" s="20" t="s">
        <v>142</v>
      </c>
      <c r="E102" s="103">
        <f t="shared" si="59"/>
        <v>-18098.859462868659</v>
      </c>
      <c r="F102" s="103">
        <f t="shared" si="60"/>
        <v>-18099</v>
      </c>
      <c r="G102" s="103">
        <f t="shared" si="61"/>
        <v>0.13859799999772804</v>
      </c>
      <c r="I102" s="103">
        <f t="shared" si="96"/>
        <v>0.13859799999772804</v>
      </c>
      <c r="P102" s="103">
        <f t="shared" si="62"/>
        <v>-1.9571632257221191E-2</v>
      </c>
      <c r="Q102" s="121">
        <f t="shared" si="63"/>
        <v>19632.853999999999</v>
      </c>
      <c r="S102" s="103">
        <f t="shared" si="64"/>
        <v>2.5017632567665878E-2</v>
      </c>
      <c r="T102" s="103">
        <f t="shared" si="97"/>
        <v>0.1</v>
      </c>
      <c r="U102" s="103">
        <f t="shared" si="65"/>
        <v>2.5017632567665878E-3</v>
      </c>
      <c r="X102" s="103">
        <v>26000</v>
      </c>
      <c r="Y102" s="103">
        <f t="shared" si="98"/>
        <v>-8.0293544596056587E-2</v>
      </c>
      <c r="Z102" s="103">
        <f t="shared" si="66"/>
        <v>-18099</v>
      </c>
      <c r="AA102" s="103">
        <f t="shared" si="67"/>
        <v>2.1874695434407548E-2</v>
      </c>
      <c r="AB102" s="103">
        <f t="shared" si="68"/>
        <v>0.12938414924717673</v>
      </c>
      <c r="AC102" s="103">
        <f t="shared" si="69"/>
        <v>0.15816963225494923</v>
      </c>
      <c r="AD102" s="103">
        <f t="shared" si="78"/>
        <v>0.11672330456332049</v>
      </c>
      <c r="AE102" s="103">
        <f t="shared" si="79"/>
        <v>1.3624329828181674E-3</v>
      </c>
      <c r="AF102" s="103">
        <f t="shared" si="80"/>
        <v>0.15816963225494923</v>
      </c>
      <c r="AG102" s="118"/>
      <c r="AH102" s="103">
        <f t="shared" si="70"/>
        <v>9.2138507505513077E-3</v>
      </c>
      <c r="AI102" s="103">
        <f t="shared" si="71"/>
        <v>0.97056471677100353</v>
      </c>
      <c r="AJ102" s="103">
        <f t="shared" si="72"/>
        <v>0.62848734603408951</v>
      </c>
      <c r="AK102" s="103">
        <f t="shared" si="73"/>
        <v>0.10882259339543436</v>
      </c>
      <c r="AL102" s="103">
        <f t="shared" si="74"/>
        <v>1.8349636117492261</v>
      </c>
      <c r="AM102" s="103">
        <f t="shared" si="75"/>
        <v>1.3064250738676895</v>
      </c>
      <c r="AN102" s="103">
        <f t="shared" si="99"/>
        <v>26.857011421444735</v>
      </c>
      <c r="AO102" s="103">
        <f t="shared" si="99"/>
        <v>26.857011421442831</v>
      </c>
      <c r="AP102" s="103">
        <f t="shared" si="99"/>
        <v>26.85701142155321</v>
      </c>
      <c r="AQ102" s="103">
        <f t="shared" si="99"/>
        <v>26.857011415148403</v>
      </c>
      <c r="AR102" s="103">
        <f t="shared" si="99"/>
        <v>26.857011786790935</v>
      </c>
      <c r="AS102" s="103">
        <f t="shared" si="99"/>
        <v>26.856990220556114</v>
      </c>
      <c r="AT102" s="103">
        <f t="shared" si="99"/>
        <v>26.858236762999297</v>
      </c>
      <c r="AU102" s="103">
        <f t="shared" si="77"/>
        <v>26.745603208758112</v>
      </c>
      <c r="AW102" s="103">
        <v>0</v>
      </c>
      <c r="AX102" s="103">
        <f t="shared" si="81"/>
        <v>5.3489111918348462E-3</v>
      </c>
      <c r="AY102" s="103">
        <f t="shared" si="82"/>
        <v>-7.1610185065525515E-3</v>
      </c>
      <c r="AZ102" s="103">
        <f t="shared" si="83"/>
        <v>1.2509929698387398E-2</v>
      </c>
      <c r="BA102" s="103">
        <f t="shared" si="84"/>
        <v>0.9454528771342986</v>
      </c>
      <c r="BB102" s="103">
        <f t="shared" si="85"/>
        <v>0.7959042426733135</v>
      </c>
      <c r="BC102" s="103">
        <f t="shared" si="86"/>
        <v>2.075856356997495</v>
      </c>
      <c r="BD102" s="103">
        <f t="shared" si="87"/>
        <v>1.6955581619253386</v>
      </c>
      <c r="BE102" s="103">
        <f t="shared" si="88"/>
        <v>52.239668836012548</v>
      </c>
      <c r="BF102" s="103">
        <f t="shared" si="89"/>
        <v>52.239668835296399</v>
      </c>
      <c r="BG102" s="103">
        <f t="shared" si="90"/>
        <v>52.239668851479856</v>
      </c>
      <c r="BH102" s="103">
        <f t="shared" si="91"/>
        <v>52.239668485769663</v>
      </c>
      <c r="BI102" s="103">
        <f t="shared" si="92"/>
        <v>52.239676749930481</v>
      </c>
      <c r="BJ102" s="103">
        <f t="shared" si="93"/>
        <v>52.239489960929831</v>
      </c>
      <c r="BK102" s="103">
        <f t="shared" si="94"/>
        <v>52.243692061129053</v>
      </c>
      <c r="BL102" s="103">
        <f t="shared" si="95"/>
        <v>52.135984028794262</v>
      </c>
    </row>
    <row r="103" spans="1:64" ht="12.95" customHeight="1" x14ac:dyDescent="0.2">
      <c r="A103" s="20" t="s">
        <v>370</v>
      </c>
      <c r="B103" s="182" t="s">
        <v>78</v>
      </c>
      <c r="C103" s="20">
        <v>34930.440999999999</v>
      </c>
      <c r="D103" s="20" t="s">
        <v>142</v>
      </c>
      <c r="E103" s="103">
        <f t="shared" si="59"/>
        <v>-17815.867743119561</v>
      </c>
      <c r="F103" s="103">
        <f t="shared" si="60"/>
        <v>-17816</v>
      </c>
      <c r="G103" s="103">
        <f t="shared" si="61"/>
        <v>0.13043199999810895</v>
      </c>
      <c r="I103" s="103">
        <f t="shared" si="96"/>
        <v>0.13043199999810895</v>
      </c>
      <c r="P103" s="103">
        <f t="shared" si="62"/>
        <v>-2.1409038303205865E-2</v>
      </c>
      <c r="Q103" s="121">
        <f t="shared" si="63"/>
        <v>19911.940999999999</v>
      </c>
      <c r="S103" s="103">
        <f t="shared" si="64"/>
        <v>2.3055700912421352E-2</v>
      </c>
      <c r="T103" s="103">
        <f t="shared" si="97"/>
        <v>0.1</v>
      </c>
      <c r="U103" s="103">
        <f t="shared" si="65"/>
        <v>2.3055700912421352E-3</v>
      </c>
      <c r="X103" s="103">
        <v>26500</v>
      </c>
      <c r="Y103" s="103">
        <f t="shared" si="98"/>
        <v>-7.526099754131145E-2</v>
      </c>
      <c r="Z103" s="103">
        <f t="shared" si="66"/>
        <v>-17816</v>
      </c>
      <c r="AA103" s="103">
        <f t="shared" si="67"/>
        <v>2.649644504151541E-2</v>
      </c>
      <c r="AB103" s="103">
        <f t="shared" si="68"/>
        <v>0.11647756906160711</v>
      </c>
      <c r="AC103" s="103">
        <f t="shared" si="69"/>
        <v>0.15184103830131482</v>
      </c>
      <c r="AD103" s="103">
        <f t="shared" si="78"/>
        <v>0.10393555495659354</v>
      </c>
      <c r="AE103" s="103">
        <f t="shared" si="79"/>
        <v>1.0802599584135077E-3</v>
      </c>
      <c r="AF103" s="103">
        <f t="shared" si="80"/>
        <v>0.15184103830131482</v>
      </c>
      <c r="AG103" s="118"/>
      <c r="AH103" s="103">
        <f t="shared" si="70"/>
        <v>1.3954430936501831E-2</v>
      </c>
      <c r="AI103" s="103">
        <f t="shared" si="71"/>
        <v>0.93354436443885169</v>
      </c>
      <c r="AJ103" s="103">
        <f t="shared" si="72"/>
        <v>0.86536207332521653</v>
      </c>
      <c r="AK103" s="103">
        <f t="shared" si="73"/>
        <v>9.106284222581193E-2</v>
      </c>
      <c r="AL103" s="103">
        <f t="shared" si="74"/>
        <v>2.2012290781176373</v>
      </c>
      <c r="AM103" s="103">
        <f t="shared" si="75"/>
        <v>1.967750100561481</v>
      </c>
      <c r="AN103" s="103">
        <f t="shared" si="99"/>
        <v>27.23953631759311</v>
      </c>
      <c r="AO103" s="103">
        <f t="shared" si="99"/>
        <v>27.239536314156439</v>
      </c>
      <c r="AP103" s="103">
        <f t="shared" si="99"/>
        <v>27.239536373848967</v>
      </c>
      <c r="AQ103" s="103">
        <f t="shared" si="99"/>
        <v>27.239535337031448</v>
      </c>
      <c r="AR103" s="103">
        <f t="shared" si="99"/>
        <v>27.239553345569721</v>
      </c>
      <c r="AS103" s="103">
        <f t="shared" si="99"/>
        <v>27.239240476659926</v>
      </c>
      <c r="AT103" s="103">
        <f t="shared" si="99"/>
        <v>27.244652846795621</v>
      </c>
      <c r="AU103" s="103">
        <f t="shared" si="77"/>
        <v>27.142612865207099</v>
      </c>
      <c r="AW103" s="103">
        <v>250</v>
      </c>
      <c r="AX103" s="103">
        <f t="shared" si="81"/>
        <v>8.0406911746412901E-3</v>
      </c>
      <c r="AY103" s="103">
        <f t="shared" si="82"/>
        <v>-7.6086907206925148E-3</v>
      </c>
      <c r="AZ103" s="103">
        <f t="shared" si="83"/>
        <v>1.5649381895333804E-2</v>
      </c>
      <c r="BA103" s="103">
        <f t="shared" si="84"/>
        <v>0.9179633504686886</v>
      </c>
      <c r="BB103" s="103">
        <f t="shared" si="85"/>
        <v>0.9426259680822423</v>
      </c>
      <c r="BC103" s="103">
        <f t="shared" si="86"/>
        <v>2.3857672902293143</v>
      </c>
      <c r="BD103" s="103">
        <f t="shared" si="87"/>
        <v>2.5189270619103765</v>
      </c>
      <c r="BE103" s="103">
        <f t="shared" si="88"/>
        <v>52.570395063669224</v>
      </c>
      <c r="BF103" s="103">
        <f t="shared" si="89"/>
        <v>52.570395047709795</v>
      </c>
      <c r="BG103" s="103">
        <f t="shared" si="90"/>
        <v>52.570395259027045</v>
      </c>
      <c r="BH103" s="103">
        <f t="shared" si="91"/>
        <v>52.570392460992288</v>
      </c>
      <c r="BI103" s="103">
        <f t="shared" si="92"/>
        <v>52.570429508842338</v>
      </c>
      <c r="BJ103" s="103">
        <f t="shared" si="93"/>
        <v>52.569938847208469</v>
      </c>
      <c r="BK103" s="103">
        <f t="shared" si="94"/>
        <v>52.576415716243517</v>
      </c>
      <c r="BL103" s="103">
        <f t="shared" si="95"/>
        <v>52.486699273007147</v>
      </c>
    </row>
    <row r="104" spans="1:64" ht="12.95" customHeight="1" x14ac:dyDescent="0.2">
      <c r="A104" s="20" t="s">
        <v>370</v>
      </c>
      <c r="B104" s="182" t="s">
        <v>78</v>
      </c>
      <c r="C104" s="20">
        <v>34931.434000000001</v>
      </c>
      <c r="D104" s="20" t="s">
        <v>142</v>
      </c>
      <c r="E104" s="103">
        <f t="shared" si="59"/>
        <v>-17814.860850008412</v>
      </c>
      <c r="F104" s="103">
        <f t="shared" si="60"/>
        <v>-17815</v>
      </c>
      <c r="G104" s="103">
        <f t="shared" si="61"/>
        <v>0.13723000000027241</v>
      </c>
      <c r="I104" s="103">
        <f t="shared" si="96"/>
        <v>0.13723000000027241</v>
      </c>
      <c r="P104" s="103">
        <f t="shared" si="62"/>
        <v>-2.142005630646707E-2</v>
      </c>
      <c r="Q104" s="121">
        <f t="shared" si="63"/>
        <v>19912.934000000001</v>
      </c>
      <c r="S104" s="103">
        <f t="shared" si="64"/>
        <v>2.5169840366131607E-2</v>
      </c>
      <c r="T104" s="103">
        <f t="shared" si="97"/>
        <v>0.1</v>
      </c>
      <c r="U104" s="103">
        <f t="shared" si="65"/>
        <v>2.5169840366131607E-3</v>
      </c>
      <c r="X104" s="103">
        <v>27000</v>
      </c>
      <c r="Y104" s="103">
        <f t="shared" si="98"/>
        <v>-6.4855868722214646E-2</v>
      </c>
      <c r="Z104" s="103">
        <f t="shared" si="66"/>
        <v>-17815</v>
      </c>
      <c r="AA104" s="103">
        <f t="shared" si="67"/>
        <v>2.650926402059274E-2</v>
      </c>
      <c r="AB104" s="103">
        <f t="shared" si="68"/>
        <v>0.12326231942396088</v>
      </c>
      <c r="AC104" s="103">
        <f t="shared" si="69"/>
        <v>0.15865005630673948</v>
      </c>
      <c r="AD104" s="103">
        <f t="shared" si="78"/>
        <v>0.11072073597967967</v>
      </c>
      <c r="AE104" s="103">
        <f t="shared" si="79"/>
        <v>1.2259081375881934E-3</v>
      </c>
      <c r="AF104" s="103">
        <f t="shared" si="80"/>
        <v>0.15865005630673948</v>
      </c>
      <c r="AG104" s="118"/>
      <c r="AH104" s="103">
        <f t="shared" si="70"/>
        <v>1.3967680576311531E-2</v>
      </c>
      <c r="AI104" s="103">
        <f t="shared" si="71"/>
        <v>0.93343093978885394</v>
      </c>
      <c r="AJ104" s="103">
        <f t="shared" si="72"/>
        <v>0.86598589655175895</v>
      </c>
      <c r="AK104" s="103">
        <f t="shared" si="73"/>
        <v>9.0979959082668801E-2</v>
      </c>
      <c r="AL104" s="103">
        <f t="shared" si="74"/>
        <v>2.2024752096263254</v>
      </c>
      <c r="AM104" s="103">
        <f t="shared" si="75"/>
        <v>1.9707894288491674</v>
      </c>
      <c r="AN104" s="103">
        <f t="shared" si="99"/>
        <v>27.240862728055827</v>
      </c>
      <c r="AO104" s="103">
        <f t="shared" si="99"/>
        <v>27.240862724574033</v>
      </c>
      <c r="AP104" s="103">
        <f t="shared" si="99"/>
        <v>27.240862784915667</v>
      </c>
      <c r="AQ104" s="103">
        <f t="shared" si="99"/>
        <v>27.240861739157861</v>
      </c>
      <c r="AR104" s="103">
        <f t="shared" si="99"/>
        <v>27.240879862526235</v>
      </c>
      <c r="AS104" s="103">
        <f t="shared" si="99"/>
        <v>27.240565699817132</v>
      </c>
      <c r="AT104" s="103">
        <f t="shared" si="99"/>
        <v>27.24598837777285</v>
      </c>
      <c r="AU104" s="103">
        <f t="shared" si="77"/>
        <v>27.144015726183952</v>
      </c>
      <c r="AW104" s="103">
        <v>500</v>
      </c>
      <c r="AX104" s="103">
        <f t="shared" si="81"/>
        <v>9.0178210064552448E-3</v>
      </c>
      <c r="AY104" s="103">
        <f t="shared" si="82"/>
        <v>-8.0611009163693466E-3</v>
      </c>
      <c r="AZ104" s="103">
        <f t="shared" si="83"/>
        <v>1.7078921922824591E-2</v>
      </c>
      <c r="BA104" s="103">
        <f t="shared" si="84"/>
        <v>0.89904570443533771</v>
      </c>
      <c r="BB104" s="103">
        <f t="shared" si="85"/>
        <v>0.99895271068977365</v>
      </c>
      <c r="BC104" s="103">
        <f t="shared" si="86"/>
        <v>2.6803824324831855</v>
      </c>
      <c r="BD104" s="103">
        <f t="shared" si="87"/>
        <v>4.2592750643971415</v>
      </c>
      <c r="BE104" s="103">
        <f t="shared" si="88"/>
        <v>52.892862339299938</v>
      </c>
      <c r="BF104" s="103">
        <f t="shared" si="89"/>
        <v>52.892862285655035</v>
      </c>
      <c r="BG104" s="103">
        <f t="shared" si="90"/>
        <v>52.892862832189557</v>
      </c>
      <c r="BH104" s="103">
        <f t="shared" si="91"/>
        <v>52.892857264085343</v>
      </c>
      <c r="BI104" s="103">
        <f t="shared" si="92"/>
        <v>52.892913991217796</v>
      </c>
      <c r="BJ104" s="103">
        <f t="shared" si="93"/>
        <v>52.892335977331193</v>
      </c>
      <c r="BK104" s="103">
        <f t="shared" si="94"/>
        <v>52.898216792181664</v>
      </c>
      <c r="BL104" s="103">
        <f t="shared" si="95"/>
        <v>52.83741451722004</v>
      </c>
    </row>
    <row r="105" spans="1:64" ht="12.95" customHeight="1" x14ac:dyDescent="0.2">
      <c r="A105" s="20" t="s">
        <v>370</v>
      </c>
      <c r="B105" s="182" t="s">
        <v>78</v>
      </c>
      <c r="C105" s="20">
        <v>34993.56</v>
      </c>
      <c r="D105" s="20" t="s">
        <v>142</v>
      </c>
      <c r="E105" s="103">
        <f t="shared" si="59"/>
        <v>-17751.865642130109</v>
      </c>
      <c r="F105" s="103">
        <f t="shared" si="60"/>
        <v>-17752</v>
      </c>
      <c r="G105" s="103">
        <f t="shared" si="61"/>
        <v>0.1325040000010631</v>
      </c>
      <c r="I105" s="103">
        <f t="shared" si="96"/>
        <v>0.1325040000010631</v>
      </c>
      <c r="P105" s="103">
        <f t="shared" si="62"/>
        <v>-2.2173971208597817E-2</v>
      </c>
      <c r="Q105" s="121">
        <f t="shared" si="63"/>
        <v>19975.059999999998</v>
      </c>
      <c r="S105" s="103">
        <f t="shared" si="64"/>
        <v>2.3925274777536695E-2</v>
      </c>
      <c r="T105" s="103">
        <f t="shared" si="97"/>
        <v>0.1</v>
      </c>
      <c r="U105" s="103">
        <f t="shared" si="65"/>
        <v>2.3925274777536697E-3</v>
      </c>
      <c r="X105" s="103">
        <v>27500</v>
      </c>
      <c r="Y105" s="103">
        <f t="shared" si="98"/>
        <v>-5.4181069283161541E-2</v>
      </c>
      <c r="Z105" s="103">
        <f t="shared" si="66"/>
        <v>-17752</v>
      </c>
      <c r="AA105" s="103">
        <f t="shared" si="67"/>
        <v>2.7263440549128857E-2</v>
      </c>
      <c r="AB105" s="103">
        <f t="shared" si="68"/>
        <v>0.11775485844174401</v>
      </c>
      <c r="AC105" s="103">
        <f t="shared" si="69"/>
        <v>0.15467797120966092</v>
      </c>
      <c r="AD105" s="103">
        <f t="shared" si="78"/>
        <v>0.10524055945193425</v>
      </c>
      <c r="AE105" s="103">
        <f t="shared" si="79"/>
        <v>1.1075575353756109E-3</v>
      </c>
      <c r="AF105" s="103">
        <f t="shared" si="80"/>
        <v>0.15467797120966092</v>
      </c>
      <c r="AG105" s="118"/>
      <c r="AH105" s="103">
        <f t="shared" si="70"/>
        <v>1.4749141559319098E-2</v>
      </c>
      <c r="AI105" s="103">
        <f t="shared" si="71"/>
        <v>0.92655159769398177</v>
      </c>
      <c r="AJ105" s="103">
        <f t="shared" si="72"/>
        <v>0.90228088891015479</v>
      </c>
      <c r="AK105" s="103">
        <f t="shared" si="73"/>
        <v>8.5522657411779307E-2</v>
      </c>
      <c r="AL105" s="103">
        <f t="shared" si="74"/>
        <v>2.280387502285198</v>
      </c>
      <c r="AM105" s="103">
        <f t="shared" si="75"/>
        <v>2.1769866527379702</v>
      </c>
      <c r="AN105" s="103">
        <f t="shared" si="99"/>
        <v>27.324109667761274</v>
      </c>
      <c r="AO105" s="103">
        <f t="shared" si="99"/>
        <v>27.324109660486936</v>
      </c>
      <c r="AP105" s="103">
        <f t="shared" si="99"/>
        <v>27.324109771453262</v>
      </c>
      <c r="AQ105" s="103">
        <f t="shared" si="99"/>
        <v>27.324108078717096</v>
      </c>
      <c r="AR105" s="103">
        <f t="shared" si="99"/>
        <v>27.324133900130274</v>
      </c>
      <c r="AS105" s="103">
        <f t="shared" si="99"/>
        <v>27.323739912477389</v>
      </c>
      <c r="AT105" s="103">
        <f t="shared" si="99"/>
        <v>27.329728036175059</v>
      </c>
      <c r="AU105" s="103">
        <f t="shared" si="77"/>
        <v>27.232395967725601</v>
      </c>
      <c r="AW105" s="103">
        <v>750</v>
      </c>
      <c r="AX105" s="103">
        <f t="shared" si="81"/>
        <v>8.2487691417355066E-3</v>
      </c>
      <c r="AY105" s="103">
        <f t="shared" si="82"/>
        <v>-8.5182490935830444E-3</v>
      </c>
      <c r="AZ105" s="103">
        <f t="shared" si="83"/>
        <v>1.6767018235318551E-2</v>
      </c>
      <c r="BA105" s="103">
        <f t="shared" si="84"/>
        <v>0.88900688053885712</v>
      </c>
      <c r="BB105" s="103">
        <f t="shared" si="85"/>
        <v>0.9714548064527857</v>
      </c>
      <c r="BC105" s="103">
        <f t="shared" si="86"/>
        <v>2.9656609964917942</v>
      </c>
      <c r="BD105" s="103">
        <f t="shared" si="87"/>
        <v>11.338713633306115</v>
      </c>
      <c r="BE105" s="103">
        <f t="shared" si="88"/>
        <v>53.210182933122042</v>
      </c>
      <c r="BF105" s="103">
        <f t="shared" si="89"/>
        <v>53.21018288849595</v>
      </c>
      <c r="BG105" s="103">
        <f t="shared" si="90"/>
        <v>53.210183292150369</v>
      </c>
      <c r="BH105" s="103">
        <f t="shared" si="91"/>
        <v>53.210179640991804</v>
      </c>
      <c r="BI105" s="103">
        <f t="shared" si="92"/>
        <v>53.21021266656804</v>
      </c>
      <c r="BJ105" s="103">
        <f t="shared" si="93"/>
        <v>53.209913934649478</v>
      </c>
      <c r="BK105" s="103">
        <f t="shared" si="94"/>
        <v>53.212615460730362</v>
      </c>
      <c r="BL105" s="103">
        <f t="shared" si="95"/>
        <v>53.188129761432926</v>
      </c>
    </row>
    <row r="106" spans="1:64" ht="12.95" customHeight="1" x14ac:dyDescent="0.2">
      <c r="A106" s="20" t="s">
        <v>370</v>
      </c>
      <c r="B106" s="182" t="s">
        <v>78</v>
      </c>
      <c r="C106" s="20">
        <v>35011.31</v>
      </c>
      <c r="D106" s="20" t="s">
        <v>142</v>
      </c>
      <c r="E106" s="103">
        <f t="shared" si="59"/>
        <v>-17733.867301019465</v>
      </c>
      <c r="F106" s="103">
        <f t="shared" si="60"/>
        <v>-17734</v>
      </c>
      <c r="G106" s="103">
        <f t="shared" si="61"/>
        <v>0.13086800000019139</v>
      </c>
      <c r="I106" s="103">
        <f t="shared" si="96"/>
        <v>0.13086800000019139</v>
      </c>
      <c r="P106" s="103">
        <f t="shared" si="62"/>
        <v>-2.2410508767026407E-2</v>
      </c>
      <c r="Q106" s="121">
        <f t="shared" si="63"/>
        <v>19992.809999999998</v>
      </c>
      <c r="S106" s="103">
        <f t="shared" si="64"/>
        <v>2.3494301249902063E-2</v>
      </c>
      <c r="T106" s="103">
        <f t="shared" si="97"/>
        <v>0.1</v>
      </c>
      <c r="U106" s="103">
        <f t="shared" si="65"/>
        <v>2.3494301249902066E-3</v>
      </c>
      <c r="X106" s="103">
        <v>28000</v>
      </c>
      <c r="Y106" s="103">
        <f t="shared" si="98"/>
        <v>-4.8467127230982676E-2</v>
      </c>
      <c r="Z106" s="103">
        <f t="shared" si="66"/>
        <v>-17734</v>
      </c>
      <c r="AA106" s="103">
        <f t="shared" si="67"/>
        <v>2.7459386263853768E-2</v>
      </c>
      <c r="AB106" s="103">
        <f t="shared" si="68"/>
        <v>0.11591506190391031</v>
      </c>
      <c r="AC106" s="103">
        <f t="shared" si="69"/>
        <v>0.1532785087672178</v>
      </c>
      <c r="AD106" s="103">
        <f t="shared" si="78"/>
        <v>0.10340861373633761</v>
      </c>
      <c r="AE106" s="103">
        <f t="shared" si="79"/>
        <v>1.0693341394871073E-3</v>
      </c>
      <c r="AF106" s="103">
        <f t="shared" si="80"/>
        <v>0.1532785087672178</v>
      </c>
      <c r="AG106" s="118"/>
      <c r="AH106" s="103">
        <f t="shared" si="70"/>
        <v>1.4952938096281078E-2</v>
      </c>
      <c r="AI106" s="103">
        <f t="shared" si="71"/>
        <v>0.92468353010747895</v>
      </c>
      <c r="AJ106" s="103">
        <f t="shared" si="72"/>
        <v>0.91156908332978848</v>
      </c>
      <c r="AK106" s="103">
        <f t="shared" si="73"/>
        <v>8.3882191763259478E-2</v>
      </c>
      <c r="AL106" s="103">
        <f t="shared" si="74"/>
        <v>2.3024410843654208</v>
      </c>
      <c r="AM106" s="103">
        <f t="shared" si="75"/>
        <v>2.2418316370340068</v>
      </c>
      <c r="AN106" s="103">
        <f t="shared" si="99"/>
        <v>27.347783673581191</v>
      </c>
      <c r="AO106" s="103">
        <f t="shared" si="99"/>
        <v>27.347783664846947</v>
      </c>
      <c r="AP106" s="103">
        <f t="shared" si="99"/>
        <v>27.34778379384726</v>
      </c>
      <c r="AQ106" s="103">
        <f t="shared" si="99"/>
        <v>27.347781888576176</v>
      </c>
      <c r="AR106" s="103">
        <f t="shared" si="99"/>
        <v>27.347810028000303</v>
      </c>
      <c r="AS106" s="103">
        <f t="shared" si="99"/>
        <v>27.347394322572686</v>
      </c>
      <c r="AT106" s="103">
        <f t="shared" si="99"/>
        <v>27.353512367791634</v>
      </c>
      <c r="AU106" s="103">
        <f t="shared" si="77"/>
        <v>27.257647465308928</v>
      </c>
      <c r="AW106" s="103">
        <v>1000</v>
      </c>
      <c r="AX106" s="103">
        <f t="shared" si="81"/>
        <v>5.818047948224209E-3</v>
      </c>
      <c r="AY106" s="103">
        <f t="shared" si="82"/>
        <v>-8.9801352523336125E-3</v>
      </c>
      <c r="AZ106" s="103">
        <f t="shared" si="83"/>
        <v>1.4798183200557822E-2</v>
      </c>
      <c r="BA106" s="103">
        <f t="shared" si="84"/>
        <v>0.88789701050231529</v>
      </c>
      <c r="BB106" s="103">
        <f t="shared" si="85"/>
        <v>0.86720538125493196</v>
      </c>
      <c r="BC106" s="103">
        <f t="shared" si="86"/>
        <v>-3.0357983374966899</v>
      </c>
      <c r="BD106" s="103">
        <f t="shared" si="87"/>
        <v>-18.886971621000598</v>
      </c>
      <c r="BE106" s="103">
        <f t="shared" si="88"/>
        <v>53.525523166271647</v>
      </c>
      <c r="BF106" s="103">
        <f t="shared" si="89"/>
        <v>53.525523195399906</v>
      </c>
      <c r="BG106" s="103">
        <f t="shared" si="90"/>
        <v>53.525522935194594</v>
      </c>
      <c r="BH106" s="103">
        <f t="shared" si="91"/>
        <v>53.525525259631557</v>
      </c>
      <c r="BI106" s="103">
        <f t="shared" si="92"/>
        <v>53.525504495254346</v>
      </c>
      <c r="BJ106" s="103">
        <f t="shared" si="93"/>
        <v>53.525689986879144</v>
      </c>
      <c r="BK106" s="103">
        <f t="shared" si="94"/>
        <v>53.524033103955098</v>
      </c>
      <c r="BL106" s="103">
        <f t="shared" si="95"/>
        <v>53.538845005645811</v>
      </c>
    </row>
    <row r="107" spans="1:64" ht="12.95" customHeight="1" x14ac:dyDescent="0.2">
      <c r="A107" s="20" t="s">
        <v>310</v>
      </c>
      <c r="B107" s="182" t="s">
        <v>79</v>
      </c>
      <c r="C107" s="20">
        <v>35388.561000000002</v>
      </c>
      <c r="D107" s="20" t="s">
        <v>142</v>
      </c>
      <c r="E107" s="103">
        <f t="shared" si="59"/>
        <v>-17351.338163986686</v>
      </c>
      <c r="F107" s="103">
        <f t="shared" si="60"/>
        <v>-17351.5</v>
      </c>
      <c r="G107" s="103">
        <f t="shared" si="61"/>
        <v>0.15960300000733696</v>
      </c>
      <c r="I107" s="103">
        <f t="shared" si="96"/>
        <v>0.15960300000733696</v>
      </c>
      <c r="P107" s="103">
        <f t="shared" si="62"/>
        <v>-2.9302354899622938E-2</v>
      </c>
      <c r="Q107" s="121">
        <f t="shared" si="63"/>
        <v>20370.061000000002</v>
      </c>
      <c r="S107" s="103">
        <f t="shared" si="64"/>
        <v>3.568523311252448E-2</v>
      </c>
      <c r="T107" s="103">
        <f t="shared" si="97"/>
        <v>0.1</v>
      </c>
      <c r="U107" s="103">
        <f t="shared" si="65"/>
        <v>3.568523311252448E-3</v>
      </c>
      <c r="X107" s="103">
        <v>28500</v>
      </c>
      <c r="Y107" s="103">
        <f t="shared" si="98"/>
        <v>-5.0761786959321764E-2</v>
      </c>
      <c r="Z107" s="103">
        <f t="shared" si="66"/>
        <v>-17351.5</v>
      </c>
      <c r="AA107" s="103">
        <f t="shared" si="67"/>
        <v>2.9497102093282945E-2</v>
      </c>
      <c r="AB107" s="103">
        <f t="shared" si="68"/>
        <v>0.14243970957057628</v>
      </c>
      <c r="AC107" s="103">
        <f t="shared" si="69"/>
        <v>0.18890535490695989</v>
      </c>
      <c r="AD107" s="103">
        <f t="shared" si="78"/>
        <v>0.13010589791405403</v>
      </c>
      <c r="AE107" s="103">
        <f t="shared" si="79"/>
        <v>1.6927544672022247E-3</v>
      </c>
      <c r="AF107" s="103">
        <f t="shared" si="80"/>
        <v>0.18890535490695989</v>
      </c>
      <c r="AG107" s="118"/>
      <c r="AH107" s="103">
        <f t="shared" si="70"/>
        <v>1.7163290436760674E-2</v>
      </c>
      <c r="AI107" s="103">
        <f t="shared" si="71"/>
        <v>0.89563361394864627</v>
      </c>
      <c r="AJ107" s="103">
        <f t="shared" si="72"/>
        <v>0.99961524720649031</v>
      </c>
      <c r="AK107" s="103">
        <f t="shared" si="73"/>
        <v>4.261983334856051E-2</v>
      </c>
      <c r="AL107" s="103">
        <f t="shared" si="74"/>
        <v>2.7538938474969914</v>
      </c>
      <c r="AM107" s="103">
        <f t="shared" si="75"/>
        <v>5.0938647662448844</v>
      </c>
      <c r="AN107" s="103">
        <f t="shared" si="99"/>
        <v>27.841524683249222</v>
      </c>
      <c r="AO107" s="103">
        <f t="shared" si="99"/>
        <v>27.841524623991074</v>
      </c>
      <c r="AP107" s="103">
        <f t="shared" si="99"/>
        <v>27.841525203032976</v>
      </c>
      <c r="AQ107" s="103">
        <f t="shared" si="99"/>
        <v>27.841519544909861</v>
      </c>
      <c r="AR107" s="103">
        <f t="shared" si="99"/>
        <v>27.841574832773947</v>
      </c>
      <c r="AS107" s="103">
        <f t="shared" si="99"/>
        <v>27.841034531601789</v>
      </c>
      <c r="AT107" s="103">
        <f t="shared" si="99"/>
        <v>27.846308879237249</v>
      </c>
      <c r="AU107" s="103">
        <f t="shared" si="77"/>
        <v>27.794241788954643</v>
      </c>
      <c r="AW107" s="103">
        <v>1250</v>
      </c>
      <c r="AX107" s="103">
        <f t="shared" si="81"/>
        <v>1.9078814568166177E-3</v>
      </c>
      <c r="AY107" s="103">
        <f t="shared" si="82"/>
        <v>-9.4467593926210475E-3</v>
      </c>
      <c r="AZ107" s="103">
        <f t="shared" si="83"/>
        <v>1.1354640849437665E-2</v>
      </c>
      <c r="BA107" s="103">
        <f t="shared" si="84"/>
        <v>0.89571721950888672</v>
      </c>
      <c r="BB107" s="103">
        <f t="shared" si="85"/>
        <v>0.69304243858981573</v>
      </c>
      <c r="BC107" s="103">
        <f t="shared" si="86"/>
        <v>-2.7519368767812558</v>
      </c>
      <c r="BD107" s="103">
        <f t="shared" si="87"/>
        <v>-5.0676278365319503</v>
      </c>
      <c r="BE107" s="103">
        <f t="shared" si="88"/>
        <v>53.842055292589563</v>
      </c>
      <c r="BF107" s="103">
        <f t="shared" si="89"/>
        <v>53.842055351755775</v>
      </c>
      <c r="BG107" s="103">
        <f t="shared" si="90"/>
        <v>53.842054773030398</v>
      </c>
      <c r="BH107" s="103">
        <f t="shared" si="91"/>
        <v>53.84206043375189</v>
      </c>
      <c r="BI107" s="103">
        <f t="shared" si="92"/>
        <v>53.842005064834062</v>
      </c>
      <c r="BJ107" s="103">
        <f t="shared" si="93"/>
        <v>53.842546703133095</v>
      </c>
      <c r="BK107" s="103">
        <f t="shared" si="94"/>
        <v>53.837254030537174</v>
      </c>
      <c r="BL107" s="103">
        <f t="shared" si="95"/>
        <v>53.889560249858697</v>
      </c>
    </row>
    <row r="108" spans="1:64" ht="12.95" customHeight="1" x14ac:dyDescent="0.2">
      <c r="A108" s="20" t="s">
        <v>396</v>
      </c>
      <c r="B108" s="182" t="s">
        <v>78</v>
      </c>
      <c r="C108" s="20">
        <v>35802.25</v>
      </c>
      <c r="D108" s="20" t="s">
        <v>142</v>
      </c>
      <c r="E108" s="103">
        <f t="shared" si="59"/>
        <v>-16931.861221129137</v>
      </c>
      <c r="F108" s="103">
        <f t="shared" si="60"/>
        <v>-16932</v>
      </c>
      <c r="G108" s="103">
        <f t="shared" si="61"/>
        <v>0.1368640000000596</v>
      </c>
      <c r="I108" s="103">
        <f t="shared" si="96"/>
        <v>0.1368640000000596</v>
      </c>
      <c r="P108" s="103">
        <f t="shared" si="62"/>
        <v>-3.9190365940911083E-2</v>
      </c>
      <c r="Q108" s="121">
        <f t="shared" si="63"/>
        <v>20783.75</v>
      </c>
      <c r="S108" s="103">
        <f t="shared" si="64"/>
        <v>3.0995139766877216E-2</v>
      </c>
      <c r="T108" s="103">
        <f t="shared" si="97"/>
        <v>0.1</v>
      </c>
      <c r="U108" s="103">
        <f t="shared" si="65"/>
        <v>3.0995139766877219E-3</v>
      </c>
      <c r="X108" s="103">
        <v>29000</v>
      </c>
      <c r="Y108" s="103">
        <f t="shared" si="98"/>
        <v>-6.0583776117401594E-2</v>
      </c>
      <c r="Z108" s="103">
        <f t="shared" si="66"/>
        <v>-16932</v>
      </c>
      <c r="AA108" s="103">
        <f t="shared" si="67"/>
        <v>2.7109412784897528E-2</v>
      </c>
      <c r="AB108" s="103">
        <f t="shared" si="68"/>
        <v>0.12188631054697137</v>
      </c>
      <c r="AC108" s="103">
        <f t="shared" si="69"/>
        <v>0.17605436594097068</v>
      </c>
      <c r="AD108" s="103">
        <f t="shared" si="78"/>
        <v>0.10975458721516207</v>
      </c>
      <c r="AE108" s="103">
        <f t="shared" si="79"/>
        <v>1.2046069414770617E-3</v>
      </c>
      <c r="AF108" s="103">
        <f t="shared" si="80"/>
        <v>0.17605436594097068</v>
      </c>
      <c r="AG108" s="118"/>
      <c r="AH108" s="103">
        <f t="shared" si="70"/>
        <v>1.4977689453088241E-2</v>
      </c>
      <c r="AI108" s="103">
        <f t="shared" si="71"/>
        <v>0.88769332834467773</v>
      </c>
      <c r="AJ108" s="103">
        <f t="shared" si="72"/>
        <v>0.87639853548196534</v>
      </c>
      <c r="AK108" s="103">
        <f t="shared" si="73"/>
        <v>-9.7981750230796728E-3</v>
      </c>
      <c r="AL108" s="103">
        <f t="shared" si="74"/>
        <v>-3.0545681902878963</v>
      </c>
      <c r="AM108" s="103">
        <f t="shared" si="75"/>
        <v>-22.967537578308839</v>
      </c>
      <c r="AN108" s="103">
        <f t="shared" si="99"/>
        <v>28.371774536002555</v>
      </c>
      <c r="AO108" s="103">
        <f t="shared" si="99"/>
        <v>28.371774560324138</v>
      </c>
      <c r="AP108" s="103">
        <f t="shared" si="99"/>
        <v>28.371774343551404</v>
      </c>
      <c r="AQ108" s="103">
        <f t="shared" si="99"/>
        <v>28.371776275597799</v>
      </c>
      <c r="AR108" s="103">
        <f t="shared" si="99"/>
        <v>28.371759055717582</v>
      </c>
      <c r="AS108" s="103">
        <f t="shared" si="99"/>
        <v>28.37191253352783</v>
      </c>
      <c r="AT108" s="103">
        <f t="shared" si="99"/>
        <v>28.370544693262506</v>
      </c>
      <c r="AU108" s="103">
        <f t="shared" si="77"/>
        <v>28.382741968743865</v>
      </c>
      <c r="AW108" s="103">
        <v>1500</v>
      </c>
      <c r="AX108" s="103">
        <f t="shared" si="81"/>
        <v>-3.2040512630128149E-3</v>
      </c>
      <c r="AY108" s="103">
        <f t="shared" si="82"/>
        <v>-9.9181215144453477E-3</v>
      </c>
      <c r="AZ108" s="103">
        <f t="shared" si="83"/>
        <v>6.7140702514325327E-3</v>
      </c>
      <c r="BA108" s="103">
        <f t="shared" si="84"/>
        <v>0.91244102231733182</v>
      </c>
      <c r="BB108" s="103">
        <f t="shared" si="85"/>
        <v>0.45641011624965278</v>
      </c>
      <c r="BC108" s="103">
        <f t="shared" si="86"/>
        <v>-2.4601923679279012</v>
      </c>
      <c r="BD108" s="103">
        <f t="shared" si="87"/>
        <v>-2.8206769452114617</v>
      </c>
      <c r="BE108" s="103">
        <f t="shared" si="88"/>
        <v>54.162948939536648</v>
      </c>
      <c r="BF108" s="103">
        <f t="shared" si="89"/>
        <v>54.162948964145045</v>
      </c>
      <c r="BG108" s="103">
        <f t="shared" si="90"/>
        <v>54.16294866416311</v>
      </c>
      <c r="BH108" s="103">
        <f t="shared" si="91"/>
        <v>54.162952321017386</v>
      </c>
      <c r="BI108" s="103">
        <f t="shared" si="92"/>
        <v>54.162907743914623</v>
      </c>
      <c r="BJ108" s="103">
        <f t="shared" si="93"/>
        <v>54.16345126723062</v>
      </c>
      <c r="BK108" s="103">
        <f t="shared" si="94"/>
        <v>54.156843007404611</v>
      </c>
      <c r="BL108" s="103">
        <f t="shared" si="95"/>
        <v>54.240275494071582</v>
      </c>
    </row>
    <row r="109" spans="1:64" ht="12.95" customHeight="1" x14ac:dyDescent="0.2">
      <c r="A109" s="20" t="s">
        <v>310</v>
      </c>
      <c r="B109" s="182" t="s">
        <v>79</v>
      </c>
      <c r="C109" s="20">
        <v>35810.646000000001</v>
      </c>
      <c r="D109" s="20" t="s">
        <v>142</v>
      </c>
      <c r="E109" s="103">
        <f t="shared" si="59"/>
        <v>-16923.347752286041</v>
      </c>
      <c r="F109" s="103">
        <f t="shared" si="60"/>
        <v>-16923.5</v>
      </c>
      <c r="G109" s="103">
        <f t="shared" si="61"/>
        <v>0.15014700000028824</v>
      </c>
      <c r="I109" s="103">
        <f t="shared" si="96"/>
        <v>0.15014700000028824</v>
      </c>
      <c r="P109" s="103">
        <f t="shared" si="62"/>
        <v>-3.9394439196532134E-2</v>
      </c>
      <c r="Q109" s="121">
        <f t="shared" si="63"/>
        <v>20792.146000000001</v>
      </c>
      <c r="S109" s="103">
        <f t="shared" si="64"/>
        <v>3.5925957172801955E-2</v>
      </c>
      <c r="T109" s="103">
        <f t="shared" si="97"/>
        <v>0.1</v>
      </c>
      <c r="U109" s="103">
        <f t="shared" si="65"/>
        <v>3.5925957172801958E-3</v>
      </c>
      <c r="X109" s="103">
        <v>29500</v>
      </c>
      <c r="Y109" s="103">
        <f t="shared" si="98"/>
        <v>-7.4135390623752059E-2</v>
      </c>
      <c r="Z109" s="103">
        <f t="shared" si="66"/>
        <v>-16923.5</v>
      </c>
      <c r="AA109" s="103">
        <f t="shared" si="67"/>
        <v>2.7014382747495548E-2</v>
      </c>
      <c r="AB109" s="103">
        <f t="shared" si="68"/>
        <v>0.13526010793291401</v>
      </c>
      <c r="AC109" s="103">
        <f t="shared" si="69"/>
        <v>0.18954143919682037</v>
      </c>
      <c r="AD109" s="103">
        <f t="shared" si="78"/>
        <v>0.1231326172527927</v>
      </c>
      <c r="AE109" s="103">
        <f t="shared" si="79"/>
        <v>1.5161641431522743E-3</v>
      </c>
      <c r="AF109" s="103">
        <f t="shared" si="80"/>
        <v>0.18954143919682037</v>
      </c>
      <c r="AG109" s="118"/>
      <c r="AH109" s="103">
        <f t="shared" si="70"/>
        <v>1.4886892067374235E-2</v>
      </c>
      <c r="AI109" s="103">
        <f t="shared" si="71"/>
        <v>0.88779234061649093</v>
      </c>
      <c r="AJ109" s="103">
        <f t="shared" si="72"/>
        <v>0.87174507565013259</v>
      </c>
      <c r="AK109" s="103">
        <f t="shared" si="73"/>
        <v>-1.0873541638017044E-2</v>
      </c>
      <c r="AL109" s="103">
        <f t="shared" si="74"/>
        <v>-3.0449887715799018</v>
      </c>
      <c r="AM109" s="103">
        <f t="shared" si="75"/>
        <v>-20.686998611671996</v>
      </c>
      <c r="AN109" s="103">
        <f t="shared" si="99"/>
        <v>28.382496517064698</v>
      </c>
      <c r="AO109" s="103">
        <f t="shared" si="99"/>
        <v>28.382496543867958</v>
      </c>
      <c r="AP109" s="103">
        <f t="shared" si="99"/>
        <v>28.382496304712202</v>
      </c>
      <c r="AQ109" s="103">
        <f t="shared" si="99"/>
        <v>28.382498438612551</v>
      </c>
      <c r="AR109" s="103">
        <f t="shared" si="99"/>
        <v>28.382479398608538</v>
      </c>
      <c r="AS109" s="103">
        <f t="shared" si="99"/>
        <v>28.382649286918326</v>
      </c>
      <c r="AT109" s="103">
        <f t="shared" si="99"/>
        <v>28.381133534249283</v>
      </c>
      <c r="AU109" s="103">
        <f t="shared" si="77"/>
        <v>28.394666287047102</v>
      </c>
      <c r="AW109" s="103">
        <v>1750</v>
      </c>
      <c r="AX109" s="103">
        <f t="shared" si="81"/>
        <v>-9.1344817877094722E-3</v>
      </c>
      <c r="AY109" s="103">
        <f t="shared" si="82"/>
        <v>-1.0394221617806516E-2</v>
      </c>
      <c r="AZ109" s="103">
        <f t="shared" si="83"/>
        <v>1.2597398300970444E-3</v>
      </c>
      <c r="BA109" s="103">
        <f t="shared" si="84"/>
        <v>0.93785681058049386</v>
      </c>
      <c r="BB109" s="103">
        <f t="shared" si="85"/>
        <v>0.16761609813032188</v>
      </c>
      <c r="BC109" s="103">
        <f t="shared" si="86"/>
        <v>-2.1546470430919094</v>
      </c>
      <c r="BD109" s="103">
        <f t="shared" si="87"/>
        <v>-1.8592293031074352</v>
      </c>
      <c r="BE109" s="103">
        <f t="shared" si="88"/>
        <v>54.491339081612573</v>
      </c>
      <c r="BF109" s="103">
        <f t="shared" si="89"/>
        <v>54.491339083655589</v>
      </c>
      <c r="BG109" s="103">
        <f t="shared" si="90"/>
        <v>54.49133904489603</v>
      </c>
      <c r="BH109" s="103">
        <f t="shared" si="91"/>
        <v>54.491339780233048</v>
      </c>
      <c r="BI109" s="103">
        <f t="shared" si="92"/>
        <v>54.491325829771505</v>
      </c>
      <c r="BJ109" s="103">
        <f t="shared" si="93"/>
        <v>54.491590553997341</v>
      </c>
      <c r="BK109" s="103">
        <f t="shared" si="94"/>
        <v>54.486589519598056</v>
      </c>
      <c r="BL109" s="103">
        <f t="shared" si="95"/>
        <v>54.590990738284468</v>
      </c>
    </row>
    <row r="110" spans="1:64" ht="12.95" customHeight="1" x14ac:dyDescent="0.2">
      <c r="A110" s="20" t="s">
        <v>403</v>
      </c>
      <c r="B110" s="182" t="s">
        <v>79</v>
      </c>
      <c r="C110" s="20">
        <v>35838.233999999997</v>
      </c>
      <c r="D110" s="20" t="s">
        <v>142</v>
      </c>
      <c r="E110" s="103">
        <f t="shared" si="59"/>
        <v>-16895.373767240384</v>
      </c>
      <c r="F110" s="103">
        <f t="shared" si="60"/>
        <v>-16895.5</v>
      </c>
      <c r="G110" s="103">
        <f t="shared" si="61"/>
        <v>0.12449099999503233</v>
      </c>
      <c r="I110" s="103">
        <f t="shared" si="96"/>
        <v>0.12449099999503233</v>
      </c>
      <c r="P110" s="103">
        <f t="shared" si="62"/>
        <v>-4.0064141159228822E-2</v>
      </c>
      <c r="Q110" s="121">
        <f t="shared" si="63"/>
        <v>20819.733999999997</v>
      </c>
      <c r="S110" s="103">
        <f t="shared" si="64"/>
        <v>2.707839448029881E-2</v>
      </c>
      <c r="T110" s="103">
        <f t="shared" si="97"/>
        <v>0.1</v>
      </c>
      <c r="U110" s="103">
        <f t="shared" si="65"/>
        <v>2.7078394480298811E-3</v>
      </c>
      <c r="X110" s="103">
        <v>30000</v>
      </c>
      <c r="Y110" s="103">
        <f t="shared" si="98"/>
        <v>-8.5979995925096225E-2</v>
      </c>
      <c r="Z110" s="103">
        <f t="shared" si="66"/>
        <v>-16895.5</v>
      </c>
      <c r="AA110" s="103">
        <f t="shared" si="67"/>
        <v>2.668917081611856E-2</v>
      </c>
      <c r="AB110" s="103">
        <f t="shared" si="68"/>
        <v>0.10991533826867882</v>
      </c>
      <c r="AC110" s="103">
        <f t="shared" si="69"/>
        <v>0.16455514115426115</v>
      </c>
      <c r="AD110" s="103">
        <f t="shared" si="78"/>
        <v>9.7801829178913766E-2</v>
      </c>
      <c r="AE110" s="103">
        <f t="shared" si="79"/>
        <v>9.5651977907414284E-4</v>
      </c>
      <c r="AF110" s="103">
        <f t="shared" si="80"/>
        <v>0.16455514115426115</v>
      </c>
      <c r="AG110" s="118"/>
      <c r="AH110" s="103">
        <f t="shared" si="70"/>
        <v>1.4575661726353504E-2</v>
      </c>
      <c r="AI110" s="103">
        <f t="shared" si="71"/>
        <v>0.88819151432117893</v>
      </c>
      <c r="AJ110" s="103">
        <f t="shared" si="72"/>
        <v>0.85584376440413512</v>
      </c>
      <c r="AK110" s="103">
        <f t="shared" si="73"/>
        <v>-1.4410248515835498E-2</v>
      </c>
      <c r="AL110" s="103">
        <f t="shared" si="74"/>
        <v>-3.0134159304666261</v>
      </c>
      <c r="AM110" s="103">
        <f t="shared" si="75"/>
        <v>-15.582088457265559</v>
      </c>
      <c r="AN110" s="103">
        <f t="shared" si="99"/>
        <v>28.417825557302553</v>
      </c>
      <c r="AO110" s="103">
        <f t="shared" si="99"/>
        <v>28.417825591836472</v>
      </c>
      <c r="AP110" s="103">
        <f t="shared" si="99"/>
        <v>28.417825282322578</v>
      </c>
      <c r="AQ110" s="103">
        <f t="shared" si="99"/>
        <v>28.417828056374148</v>
      </c>
      <c r="AR110" s="103">
        <f t="shared" si="99"/>
        <v>28.417803193678228</v>
      </c>
      <c r="AS110" s="103">
        <f t="shared" si="99"/>
        <v>28.418026031097416</v>
      </c>
      <c r="AT110" s="103">
        <f t="shared" si="99"/>
        <v>28.416029056365737</v>
      </c>
      <c r="AU110" s="103">
        <f t="shared" si="77"/>
        <v>28.433946394398951</v>
      </c>
      <c r="AW110" s="103">
        <v>2000</v>
      </c>
      <c r="AX110" s="103">
        <f t="shared" si="81"/>
        <v>-1.5377976209585659E-2</v>
      </c>
      <c r="AY110" s="103">
        <f t="shared" si="82"/>
        <v>-1.0875059702704555E-2</v>
      </c>
      <c r="AZ110" s="103">
        <f t="shared" si="83"/>
        <v>-4.5029165068811031E-3</v>
      </c>
      <c r="BA110" s="103">
        <f t="shared" si="84"/>
        <v>0.9711821263913365</v>
      </c>
      <c r="BB110" s="103">
        <f t="shared" si="85"/>
        <v>-0.15629813084388913</v>
      </c>
      <c r="BC110" s="103">
        <f t="shared" si="86"/>
        <v>-1.8292943855320873</v>
      </c>
      <c r="BD110" s="103">
        <f t="shared" si="87"/>
        <v>-1.2987807827703932</v>
      </c>
      <c r="BE110" s="103">
        <f t="shared" si="88"/>
        <v>54.830199653843906</v>
      </c>
      <c r="BF110" s="103">
        <f t="shared" si="89"/>
        <v>54.830199653845384</v>
      </c>
      <c r="BG110" s="103">
        <f t="shared" si="90"/>
        <v>54.830199653756296</v>
      </c>
      <c r="BH110" s="103">
        <f t="shared" si="91"/>
        <v>54.830199659126933</v>
      </c>
      <c r="BI110" s="103">
        <f t="shared" si="92"/>
        <v>54.830199335343046</v>
      </c>
      <c r="BJ110" s="103">
        <f t="shared" si="93"/>
        <v>54.83021885682242</v>
      </c>
      <c r="BK110" s="103">
        <f t="shared" si="94"/>
        <v>54.829046417269012</v>
      </c>
      <c r="BL110" s="103">
        <f t="shared" si="95"/>
        <v>54.941705982497361</v>
      </c>
    </row>
    <row r="111" spans="1:64" ht="12.95" customHeight="1" x14ac:dyDescent="0.2">
      <c r="A111" s="20" t="s">
        <v>310</v>
      </c>
      <c r="B111" s="182" t="s">
        <v>78</v>
      </c>
      <c r="C111" s="20">
        <v>35838.749000000003</v>
      </c>
      <c r="D111" s="20" t="s">
        <v>142</v>
      </c>
      <c r="E111" s="103">
        <f t="shared" si="59"/>
        <v>-16894.851561850406</v>
      </c>
      <c r="F111" s="103">
        <f t="shared" si="60"/>
        <v>-16895</v>
      </c>
      <c r="G111" s="103">
        <f t="shared" si="61"/>
        <v>0.14639000000170199</v>
      </c>
      <c r="I111" s="103">
        <f t="shared" si="96"/>
        <v>0.14639000000170199</v>
      </c>
      <c r="P111" s="103">
        <f t="shared" si="62"/>
        <v>-4.0076060683444666E-2</v>
      </c>
      <c r="Q111" s="121">
        <f t="shared" si="63"/>
        <v>20820.249000000003</v>
      </c>
      <c r="S111" s="103">
        <f t="shared" si="64"/>
        <v>3.4769591787436792E-2</v>
      </c>
      <c r="T111" s="103">
        <f t="shared" si="97"/>
        <v>0.1</v>
      </c>
      <c r="U111" s="103">
        <f t="shared" si="65"/>
        <v>3.4769591787436795E-3</v>
      </c>
      <c r="X111" s="103">
        <v>30500</v>
      </c>
      <c r="Y111" s="103">
        <f t="shared" si="98"/>
        <v>-9.1443467738330828E-2</v>
      </c>
      <c r="Z111" s="103">
        <f t="shared" si="66"/>
        <v>-16895</v>
      </c>
      <c r="AA111" s="103">
        <f t="shared" si="67"/>
        <v>2.6683195040079113E-2</v>
      </c>
      <c r="AB111" s="103">
        <f t="shared" si="68"/>
        <v>0.13182006384000167</v>
      </c>
      <c r="AC111" s="103">
        <f t="shared" si="69"/>
        <v>0.18646606068514665</v>
      </c>
      <c r="AD111" s="103">
        <f t="shared" si="78"/>
        <v>0.11970680496162288</v>
      </c>
      <c r="AE111" s="103">
        <f t="shared" si="79"/>
        <v>1.4329719154120022E-3</v>
      </c>
      <c r="AF111" s="103">
        <f t="shared" si="80"/>
        <v>0.18646606068514665</v>
      </c>
      <c r="AG111" s="118"/>
      <c r="AH111" s="103">
        <f t="shared" si="70"/>
        <v>1.4569936161700318E-2</v>
      </c>
      <c r="AI111" s="103">
        <f t="shared" si="71"/>
        <v>0.88819966051469423</v>
      </c>
      <c r="AJ111" s="103">
        <f t="shared" si="72"/>
        <v>0.85555187120876242</v>
      </c>
      <c r="AK111" s="103">
        <f t="shared" si="73"/>
        <v>-1.4473314169520394E-2</v>
      </c>
      <c r="AL111" s="103">
        <f t="shared" si="74"/>
        <v>-3.0128518592412044</v>
      </c>
      <c r="AM111" s="103">
        <f t="shared" si="75"/>
        <v>-15.513628616192321</v>
      </c>
      <c r="AN111" s="103">
        <f t="shared" si="99"/>
        <v>28.418456584344359</v>
      </c>
      <c r="AO111" s="103">
        <f t="shared" si="99"/>
        <v>28.418456619009429</v>
      </c>
      <c r="AP111" s="103">
        <f t="shared" si="99"/>
        <v>28.41845630829167</v>
      </c>
      <c r="AQ111" s="103">
        <f t="shared" si="99"/>
        <v>28.418459093387501</v>
      </c>
      <c r="AR111" s="103">
        <f t="shared" si="99"/>
        <v>28.418434129425666</v>
      </c>
      <c r="AS111" s="103">
        <f t="shared" si="99"/>
        <v>28.418657894934086</v>
      </c>
      <c r="AT111" s="103">
        <f t="shared" si="99"/>
        <v>28.416652421828879</v>
      </c>
      <c r="AU111" s="103">
        <f t="shared" si="77"/>
        <v>28.434647824887371</v>
      </c>
      <c r="AW111" s="103">
        <v>2250</v>
      </c>
      <c r="AX111" s="103">
        <f t="shared" si="81"/>
        <v>-2.1296466320158448E-2</v>
      </c>
      <c r="AY111" s="103">
        <f t="shared" si="82"/>
        <v>-1.1360635769139461E-2</v>
      </c>
      <c r="AZ111" s="103">
        <f t="shared" si="83"/>
        <v>-9.935830551018987E-3</v>
      </c>
      <c r="BA111" s="103">
        <f t="shared" si="84"/>
        <v>1.0103843741151264</v>
      </c>
      <c r="BB111" s="103">
        <f t="shared" si="85"/>
        <v>-0.48615550533964436</v>
      </c>
      <c r="BC111" s="103">
        <f t="shared" si="86"/>
        <v>-1.4785510223616636</v>
      </c>
      <c r="BD111" s="103">
        <f t="shared" si="87"/>
        <v>-0.91176189261652085</v>
      </c>
      <c r="BE111" s="103">
        <f t="shared" si="88"/>
        <v>55.182029179589549</v>
      </c>
      <c r="BF111" s="103">
        <f t="shared" si="89"/>
        <v>55.182029179609145</v>
      </c>
      <c r="BG111" s="103">
        <f t="shared" si="90"/>
        <v>55.182029180466458</v>
      </c>
      <c r="BH111" s="103">
        <f t="shared" si="91"/>
        <v>55.182029217976051</v>
      </c>
      <c r="BI111" s="103">
        <f t="shared" si="92"/>
        <v>55.182030859108757</v>
      </c>
      <c r="BJ111" s="103">
        <f t="shared" si="93"/>
        <v>55.182102649780823</v>
      </c>
      <c r="BK111" s="103">
        <f t="shared" si="94"/>
        <v>55.185219117492835</v>
      </c>
      <c r="BL111" s="103">
        <f t="shared" si="95"/>
        <v>55.292421226710246</v>
      </c>
    </row>
    <row r="112" spans="1:64" ht="12.95" customHeight="1" x14ac:dyDescent="0.2">
      <c r="A112" s="20" t="s">
        <v>396</v>
      </c>
      <c r="B112" s="182" t="s">
        <v>78</v>
      </c>
      <c r="C112" s="20">
        <v>36079.360999999997</v>
      </c>
      <c r="D112" s="20" t="s">
        <v>142</v>
      </c>
      <c r="E112" s="103">
        <f t="shared" si="59"/>
        <v>-16650.873147691851</v>
      </c>
      <c r="F112" s="103">
        <f t="shared" si="60"/>
        <v>-16651</v>
      </c>
      <c r="G112" s="103">
        <f t="shared" si="61"/>
        <v>0.12510199999815086</v>
      </c>
      <c r="I112" s="103">
        <f t="shared" si="96"/>
        <v>0.12510199999815086</v>
      </c>
      <c r="P112" s="103">
        <f t="shared" si="62"/>
        <v>-4.5606013176438073E-2</v>
      </c>
      <c r="Q112" s="121">
        <f t="shared" si="63"/>
        <v>21060.860999999997</v>
      </c>
      <c r="S112" s="103">
        <f t="shared" si="64"/>
        <v>2.9141225762015634E-2</v>
      </c>
      <c r="T112" s="103">
        <f t="shared" si="97"/>
        <v>0.1</v>
      </c>
      <c r="U112" s="103">
        <f t="shared" si="65"/>
        <v>2.9141225762015638E-3</v>
      </c>
      <c r="X112" s="103">
        <v>31000</v>
      </c>
      <c r="Y112" s="103">
        <f t="shared" si="98"/>
        <v>-8.8678820889658672E-2</v>
      </c>
      <c r="Z112" s="103">
        <f t="shared" si="66"/>
        <v>-16651</v>
      </c>
      <c r="AA112" s="103">
        <f t="shared" si="67"/>
        <v>2.3106462107354658E-2</v>
      </c>
      <c r="AB112" s="103">
        <f t="shared" si="68"/>
        <v>0.11398443234466139</v>
      </c>
      <c r="AC112" s="103">
        <f t="shared" si="69"/>
        <v>0.17070801317458895</v>
      </c>
      <c r="AD112" s="103">
        <f t="shared" si="78"/>
        <v>0.1019955378907962</v>
      </c>
      <c r="AE112" s="103">
        <f t="shared" si="79"/>
        <v>1.0403089749632844E-3</v>
      </c>
      <c r="AF112" s="103">
        <f t="shared" si="80"/>
        <v>0.17070801317458895</v>
      </c>
      <c r="AG112" s="118"/>
      <c r="AH112" s="103">
        <f t="shared" si="70"/>
        <v>1.1117567653489466E-2</v>
      </c>
      <c r="AI112" s="103">
        <f t="shared" si="71"/>
        <v>0.89643681694195876</v>
      </c>
      <c r="AJ112" s="103">
        <f t="shared" si="72"/>
        <v>0.68107294004925678</v>
      </c>
      <c r="AK112" s="103">
        <f t="shared" si="73"/>
        <v>-4.4536051093085408E-2</v>
      </c>
      <c r="AL112" s="103">
        <f t="shared" si="74"/>
        <v>-2.7354629575772824</v>
      </c>
      <c r="AM112" s="103">
        <f t="shared" si="75"/>
        <v>-4.8566601469013149</v>
      </c>
      <c r="AN112" s="103">
        <f t="shared" si="99"/>
        <v>28.727581407133222</v>
      </c>
      <c r="AO112" s="103">
        <f t="shared" si="99"/>
        <v>28.727581465389111</v>
      </c>
      <c r="AP112" s="103">
        <f t="shared" si="99"/>
        <v>28.727580890593373</v>
      </c>
      <c r="AQ112" s="103">
        <f t="shared" si="99"/>
        <v>28.727586561960944</v>
      </c>
      <c r="AR112" s="103">
        <f t="shared" si="99"/>
        <v>28.727530604663134</v>
      </c>
      <c r="AS112" s="103">
        <f t="shared" si="99"/>
        <v>28.728082781487252</v>
      </c>
      <c r="AT112" s="103">
        <f t="shared" si="99"/>
        <v>28.722640459313624</v>
      </c>
      <c r="AU112" s="103">
        <f t="shared" si="77"/>
        <v>28.776945903239152</v>
      </c>
      <c r="AW112" s="103">
        <v>2500</v>
      </c>
      <c r="AX112" s="103">
        <f t="shared" si="81"/>
        <v>-2.6140800729584107E-2</v>
      </c>
      <c r="AY112" s="103">
        <f t="shared" si="82"/>
        <v>-1.1850949817111232E-2</v>
      </c>
      <c r="AZ112" s="103">
        <f t="shared" si="83"/>
        <v>-1.4289850912472877E-2</v>
      </c>
      <c r="BA112" s="103">
        <f t="shared" si="84"/>
        <v>1.051283172129938</v>
      </c>
      <c r="BB112" s="103">
        <f t="shared" si="85"/>
        <v>-0.77562682514999837</v>
      </c>
      <c r="BC112" s="103">
        <f t="shared" si="86"/>
        <v>-1.0985284141710165</v>
      </c>
      <c r="BD112" s="103">
        <f t="shared" si="87"/>
        <v>-0.61209329359983644</v>
      </c>
      <c r="BE112" s="103">
        <f t="shared" si="88"/>
        <v>55.54824919939297</v>
      </c>
      <c r="BF112" s="103">
        <f t="shared" si="89"/>
        <v>55.548249204278939</v>
      </c>
      <c r="BG112" s="103">
        <f t="shared" si="90"/>
        <v>55.548249284547417</v>
      </c>
      <c r="BH112" s="103">
        <f t="shared" si="91"/>
        <v>55.548250603225519</v>
      </c>
      <c r="BI112" s="103">
        <f t="shared" si="92"/>
        <v>55.548272266533729</v>
      </c>
      <c r="BJ112" s="103">
        <f t="shared" si="93"/>
        <v>55.548628047762477</v>
      </c>
      <c r="BK112" s="103">
        <f t="shared" si="94"/>
        <v>55.554443199197635</v>
      </c>
      <c r="BL112" s="103">
        <f t="shared" si="95"/>
        <v>55.643136470923132</v>
      </c>
    </row>
    <row r="113" spans="1:64" ht="12.95" customHeight="1" x14ac:dyDescent="0.2">
      <c r="A113" s="20" t="s">
        <v>396</v>
      </c>
      <c r="B113" s="182" t="s">
        <v>78</v>
      </c>
      <c r="C113" s="20">
        <v>36080.353000000003</v>
      </c>
      <c r="D113" s="20" t="s">
        <v>142</v>
      </c>
      <c r="E113" s="103">
        <f t="shared" si="59"/>
        <v>-16649.867268571747</v>
      </c>
      <c r="F113" s="103">
        <f t="shared" si="60"/>
        <v>-16650</v>
      </c>
      <c r="G113" s="103">
        <f t="shared" si="61"/>
        <v>0.13090000000374857</v>
      </c>
      <c r="I113" s="103">
        <f t="shared" si="96"/>
        <v>0.13090000000374857</v>
      </c>
      <c r="P113" s="103">
        <f t="shared" si="62"/>
        <v>-4.5627061886923365E-2</v>
      </c>
      <c r="Q113" s="121">
        <f t="shared" si="63"/>
        <v>21061.853000000003</v>
      </c>
      <c r="S113" s="103">
        <f t="shared" si="64"/>
        <v>3.1161803579753122E-2</v>
      </c>
      <c r="T113" s="103">
        <f t="shared" si="97"/>
        <v>0.1</v>
      </c>
      <c r="U113" s="103">
        <f t="shared" si="65"/>
        <v>3.1161803579753122E-3</v>
      </c>
      <c r="X113" s="103">
        <v>31500</v>
      </c>
      <c r="Y113" s="103">
        <f t="shared" si="98"/>
        <v>-7.9482049592746767E-2</v>
      </c>
      <c r="Z113" s="103">
        <f t="shared" si="66"/>
        <v>-16650</v>
      </c>
      <c r="AA113" s="103">
        <f t="shared" si="67"/>
        <v>2.3089272487669579E-2</v>
      </c>
      <c r="AB113" s="103">
        <f t="shared" si="68"/>
        <v>0.11979910299323597</v>
      </c>
      <c r="AC113" s="103">
        <f t="shared" si="69"/>
        <v>0.17652706189067194</v>
      </c>
      <c r="AD113" s="103">
        <f t="shared" si="78"/>
        <v>0.10781072751607899</v>
      </c>
      <c r="AE113" s="103">
        <f t="shared" si="79"/>
        <v>1.1623152967546232E-3</v>
      </c>
      <c r="AF113" s="103">
        <f t="shared" si="80"/>
        <v>0.17652706189067194</v>
      </c>
      <c r="AG113" s="118"/>
      <c r="AH113" s="103">
        <f t="shared" si="70"/>
        <v>1.1100897010512603E-2</v>
      </c>
      <c r="AI113" s="103">
        <f t="shared" si="71"/>
        <v>0.89648806795494618</v>
      </c>
      <c r="AJ113" s="103">
        <f t="shared" si="72"/>
        <v>0.680230998676145</v>
      </c>
      <c r="AK113" s="103">
        <f t="shared" si="73"/>
        <v>-4.4655040660371521E-2</v>
      </c>
      <c r="AL113" s="103">
        <f t="shared" si="74"/>
        <v>-2.7343137170794027</v>
      </c>
      <c r="AM113" s="103">
        <f t="shared" si="75"/>
        <v>-4.8425711909174218</v>
      </c>
      <c r="AN113" s="103">
        <f t="shared" si="99"/>
        <v>28.72885520777244</v>
      </c>
      <c r="AO113" s="103">
        <f t="shared" si="99"/>
        <v>28.728855265955985</v>
      </c>
      <c r="AP113" s="103">
        <f t="shared" si="99"/>
        <v>28.728854691517139</v>
      </c>
      <c r="AQ113" s="103">
        <f t="shared" si="99"/>
        <v>28.728860362886671</v>
      </c>
      <c r="AR113" s="103">
        <f t="shared" si="99"/>
        <v>28.728804370787593</v>
      </c>
      <c r="AS113" s="103">
        <f t="shared" si="99"/>
        <v>28.729357234763903</v>
      </c>
      <c r="AT113" s="103">
        <f t="shared" si="99"/>
        <v>28.723904783380569</v>
      </c>
      <c r="AU113" s="103">
        <f t="shared" si="77"/>
        <v>28.778348764216005</v>
      </c>
      <c r="AW113" s="103">
        <v>2750</v>
      </c>
      <c r="AX113" s="103">
        <f t="shared" si="81"/>
        <v>-2.9145214725488713E-2</v>
      </c>
      <c r="AY113" s="103">
        <f t="shared" si="82"/>
        <v>-1.2346001846619872E-2</v>
      </c>
      <c r="AZ113" s="103">
        <f t="shared" si="83"/>
        <v>-1.6799212878868843E-2</v>
      </c>
      <c r="BA113" s="103">
        <f t="shared" si="84"/>
        <v>1.086999792200765</v>
      </c>
      <c r="BB113" s="103">
        <f t="shared" si="85"/>
        <v>-0.96275097221937467</v>
      </c>
      <c r="BC113" s="103">
        <f t="shared" si="86"/>
        <v>-0.68923739853666965</v>
      </c>
      <c r="BD113" s="103">
        <f t="shared" si="87"/>
        <v>-0.3589420553795496</v>
      </c>
      <c r="BE113" s="103">
        <f t="shared" si="88"/>
        <v>55.928317593634809</v>
      </c>
      <c r="BF113" s="103">
        <f t="shared" si="89"/>
        <v>55.928317629983653</v>
      </c>
      <c r="BG113" s="103">
        <f t="shared" si="90"/>
        <v>55.928318026250253</v>
      </c>
      <c r="BH113" s="103">
        <f t="shared" si="91"/>
        <v>55.928322346248542</v>
      </c>
      <c r="BI113" s="103">
        <f t="shared" si="92"/>
        <v>55.928369440912476</v>
      </c>
      <c r="BJ113" s="103">
        <f t="shared" si="93"/>
        <v>55.928882742877349</v>
      </c>
      <c r="BK113" s="103">
        <f t="shared" si="94"/>
        <v>55.934465293483868</v>
      </c>
      <c r="BL113" s="103">
        <f t="shared" si="95"/>
        <v>55.993851715136017</v>
      </c>
    </row>
    <row r="114" spans="1:64" ht="12.95" customHeight="1" x14ac:dyDescent="0.2">
      <c r="A114" s="20" t="s">
        <v>396</v>
      </c>
      <c r="B114" s="182" t="s">
        <v>78</v>
      </c>
      <c r="C114" s="20">
        <v>36081.368000000002</v>
      </c>
      <c r="D114" s="20" t="s">
        <v>142</v>
      </c>
      <c r="E114" s="103">
        <f t="shared" si="59"/>
        <v>-16648.838067657533</v>
      </c>
      <c r="F114" s="103">
        <f t="shared" si="60"/>
        <v>-16649</v>
      </c>
      <c r="G114" s="103">
        <f t="shared" si="61"/>
        <v>0.15969800000311807</v>
      </c>
      <c r="I114" s="103">
        <f t="shared" si="96"/>
        <v>0.15969800000311807</v>
      </c>
      <c r="P114" s="103">
        <f t="shared" si="62"/>
        <v>-4.5648093953008187E-2</v>
      </c>
      <c r="Q114" s="121">
        <f t="shared" si="63"/>
        <v>21062.868000000002</v>
      </c>
      <c r="S114" s="103">
        <f t="shared" si="64"/>
        <v>4.2167018303038227E-2</v>
      </c>
      <c r="T114" s="103">
        <f t="shared" si="97"/>
        <v>0.1</v>
      </c>
      <c r="U114" s="103">
        <f t="shared" si="65"/>
        <v>4.2167018303038229E-3</v>
      </c>
      <c r="X114" s="103">
        <v>32000</v>
      </c>
      <c r="Y114" s="103">
        <f t="shared" si="98"/>
        <v>-6.8498810621046832E-2</v>
      </c>
      <c r="Z114" s="103">
        <f t="shared" si="66"/>
        <v>-16649</v>
      </c>
      <c r="AA114" s="103">
        <f t="shared" si="67"/>
        <v>2.3072063824279336E-2</v>
      </c>
      <c r="AB114" s="103">
        <f t="shared" si="68"/>
        <v>0.14861379260347979</v>
      </c>
      <c r="AC114" s="103">
        <f t="shared" si="69"/>
        <v>0.20534609395612624</v>
      </c>
      <c r="AD114" s="103">
        <f t="shared" si="78"/>
        <v>0.13662593617883872</v>
      </c>
      <c r="AE114" s="103">
        <f t="shared" si="79"/>
        <v>1.8666646436744112E-3</v>
      </c>
      <c r="AF114" s="103">
        <f t="shared" si="80"/>
        <v>0.20534609395612624</v>
      </c>
      <c r="AG114" s="118"/>
      <c r="AH114" s="103">
        <f t="shared" si="70"/>
        <v>1.1084207399638273E-2</v>
      </c>
      <c r="AI114" s="103">
        <f t="shared" si="71"/>
        <v>0.89653946157356235</v>
      </c>
      <c r="AJ114" s="103">
        <f t="shared" si="72"/>
        <v>0.67938806232642535</v>
      </c>
      <c r="AK114" s="103">
        <f t="shared" si="73"/>
        <v>-4.4773984863879179E-2</v>
      </c>
      <c r="AL114" s="103">
        <f t="shared" si="74"/>
        <v>-2.7331643449900387</v>
      </c>
      <c r="AM114" s="103">
        <f t="shared" si="75"/>
        <v>-4.8285588265108093</v>
      </c>
      <c r="AN114" s="103">
        <f t="shared" si="99"/>
        <v>28.730129081336614</v>
      </c>
      <c r="AO114" s="103">
        <f t="shared" si="99"/>
        <v>28.730129139446696</v>
      </c>
      <c r="AP114" s="103">
        <f t="shared" si="99"/>
        <v>28.73012856537536</v>
      </c>
      <c r="AQ114" s="103">
        <f t="shared" si="99"/>
        <v>28.73013423665132</v>
      </c>
      <c r="AR114" s="103">
        <f t="shared" si="99"/>
        <v>28.730078210558528</v>
      </c>
      <c r="AS114" s="103">
        <f t="shared" si="99"/>
        <v>28.730631755482133</v>
      </c>
      <c r="AT114" s="103">
        <f t="shared" si="99"/>
        <v>28.725169214594271</v>
      </c>
      <c r="AU114" s="103">
        <f t="shared" si="77"/>
        <v>28.779751625192851</v>
      </c>
      <c r="AW114" s="103">
        <v>3000</v>
      </c>
      <c r="AX114" s="103">
        <f t="shared" si="81"/>
        <v>-2.972481904209022E-2</v>
      </c>
      <c r="AY114" s="103">
        <f t="shared" si="82"/>
        <v>-1.284579185766538E-2</v>
      </c>
      <c r="AZ114" s="103">
        <f t="shared" si="83"/>
        <v>-1.6879027184424841E-2</v>
      </c>
      <c r="BA114" s="103">
        <f t="shared" si="84"/>
        <v>1.1090297797868138</v>
      </c>
      <c r="BB114" s="103">
        <f t="shared" si="85"/>
        <v>-0.9874801100826156</v>
      </c>
      <c r="BC114" s="103">
        <f t="shared" si="86"/>
        <v>-0.25703446937950675</v>
      </c>
      <c r="BD114" s="103">
        <f t="shared" si="87"/>
        <v>-0.12922950009393469</v>
      </c>
      <c r="BE114" s="103">
        <f t="shared" si="88"/>
        <v>56.318890790421442</v>
      </c>
      <c r="BF114" s="103">
        <f t="shared" si="89"/>
        <v>56.318890830541129</v>
      </c>
      <c r="BG114" s="103">
        <f t="shared" si="90"/>
        <v>56.318891196028652</v>
      </c>
      <c r="BH114" s="103">
        <f t="shared" si="91"/>
        <v>56.318894525592476</v>
      </c>
      <c r="BI114" s="103">
        <f t="shared" si="92"/>
        <v>56.318924857549163</v>
      </c>
      <c r="BJ114" s="103">
        <f t="shared" si="93"/>
        <v>56.319201168401896</v>
      </c>
      <c r="BK114" s="103">
        <f t="shared" si="94"/>
        <v>56.321717421296782</v>
      </c>
      <c r="BL114" s="103">
        <f t="shared" si="95"/>
        <v>56.344566959348903</v>
      </c>
    </row>
    <row r="115" spans="1:64" ht="12.95" customHeight="1" x14ac:dyDescent="0.2">
      <c r="A115" s="20" t="s">
        <v>396</v>
      </c>
      <c r="B115" s="182" t="s">
        <v>78</v>
      </c>
      <c r="C115" s="20">
        <v>36160.252999999997</v>
      </c>
      <c r="D115" s="20" t="s">
        <v>142</v>
      </c>
      <c r="E115" s="103">
        <f t="shared" si="59"/>
        <v>-16568.849383797638</v>
      </c>
      <c r="F115" s="103">
        <f t="shared" si="60"/>
        <v>-16569</v>
      </c>
      <c r="G115" s="103">
        <f t="shared" si="61"/>
        <v>0.14853800000128103</v>
      </c>
      <c r="I115" s="103">
        <f t="shared" si="96"/>
        <v>0.14853800000128103</v>
      </c>
      <c r="P115" s="103">
        <f t="shared" si="62"/>
        <v>-4.7273197435158329E-2</v>
      </c>
      <c r="Q115" s="121">
        <f t="shared" si="63"/>
        <v>21141.752999999997</v>
      </c>
      <c r="S115" s="103">
        <f t="shared" si="64"/>
        <v>3.8342025041492242E-2</v>
      </c>
      <c r="T115" s="103">
        <f t="shared" si="97"/>
        <v>0.1</v>
      </c>
      <c r="U115" s="103">
        <f t="shared" si="65"/>
        <v>3.8342025041492242E-3</v>
      </c>
      <c r="X115" s="103">
        <v>32500</v>
      </c>
      <c r="Y115" s="103">
        <f t="shared" si="98"/>
        <v>-6.1172368982698525E-2</v>
      </c>
      <c r="Z115" s="103">
        <f t="shared" si="66"/>
        <v>-16569</v>
      </c>
      <c r="AA115" s="103">
        <f t="shared" si="67"/>
        <v>2.163560603497542E-2</v>
      </c>
      <c r="AB115" s="103">
        <f t="shared" si="68"/>
        <v>0.13884848057271046</v>
      </c>
      <c r="AC115" s="103">
        <f t="shared" si="69"/>
        <v>0.19581119743643938</v>
      </c>
      <c r="AD115" s="103">
        <f t="shared" si="78"/>
        <v>0.12690239396630562</v>
      </c>
      <c r="AE115" s="103">
        <f t="shared" si="79"/>
        <v>1.6104217594379443E-3</v>
      </c>
      <c r="AF115" s="103">
        <f t="shared" si="80"/>
        <v>0.19581119743643938</v>
      </c>
      <c r="AG115" s="118"/>
      <c r="AH115" s="103">
        <f t="shared" si="70"/>
        <v>9.6895194285705772E-3</v>
      </c>
      <c r="AI115" s="103">
        <f t="shared" si="71"/>
        <v>0.90111254144280661</v>
      </c>
      <c r="AJ115" s="103">
        <f t="shared" si="72"/>
        <v>0.60877778961786455</v>
      </c>
      <c r="AK115" s="103">
        <f t="shared" si="73"/>
        <v>-5.4130058859922163E-2</v>
      </c>
      <c r="AL115" s="103">
        <f t="shared" si="74"/>
        <v>-2.6407550778582696</v>
      </c>
      <c r="AM115" s="103">
        <f t="shared" si="75"/>
        <v>-3.909486603200139</v>
      </c>
      <c r="AN115" s="103">
        <f t="shared" si="99"/>
        <v>28.832293175808083</v>
      </c>
      <c r="AO115" s="103">
        <f t="shared" si="99"/>
        <v>28.83229322495955</v>
      </c>
      <c r="AP115" s="103">
        <f t="shared" si="99"/>
        <v>28.832292711015675</v>
      </c>
      <c r="AQ115" s="103">
        <f t="shared" si="99"/>
        <v>28.832298084989741</v>
      </c>
      <c r="AR115" s="103">
        <f t="shared" si="99"/>
        <v>28.83224189375829</v>
      </c>
      <c r="AS115" s="103">
        <f t="shared" si="99"/>
        <v>28.832829536777666</v>
      </c>
      <c r="AT115" s="103">
        <f t="shared" si="99"/>
        <v>28.826694609599972</v>
      </c>
      <c r="AU115" s="103">
        <f t="shared" si="77"/>
        <v>28.891980503340982</v>
      </c>
      <c r="AW115" s="103">
        <v>3250</v>
      </c>
      <c r="AX115" s="103">
        <f t="shared" si="81"/>
        <v>-2.7726186291907994E-2</v>
      </c>
      <c r="AY115" s="103">
        <f t="shared" si="82"/>
        <v>-1.3350319850247755E-2</v>
      </c>
      <c r="AZ115" s="103">
        <f t="shared" si="83"/>
        <v>-1.4375866441660239E-2</v>
      </c>
      <c r="BA115" s="103">
        <f t="shared" si="84"/>
        <v>1.1108129955642163</v>
      </c>
      <c r="BB115" s="103">
        <f t="shared" si="85"/>
        <v>-0.82517904243915574</v>
      </c>
      <c r="BC115" s="103">
        <f t="shared" si="86"/>
        <v>0.18483757941020104</v>
      </c>
      <c r="BD115" s="103">
        <f t="shared" si="87"/>
        <v>9.2682815245851619E-2</v>
      </c>
      <c r="BE115" s="103">
        <f t="shared" si="88"/>
        <v>56.713815311695669</v>
      </c>
      <c r="BF115" s="103">
        <f t="shared" si="89"/>
        <v>56.713815280499773</v>
      </c>
      <c r="BG115" s="103">
        <f t="shared" si="90"/>
        <v>56.713814999959745</v>
      </c>
      <c r="BH115" s="103">
        <f t="shared" si="91"/>
        <v>56.713812477105797</v>
      </c>
      <c r="BI115" s="103">
        <f t="shared" si="92"/>
        <v>56.71378978951067</v>
      </c>
      <c r="BJ115" s="103">
        <f t="shared" si="93"/>
        <v>56.713585767690333</v>
      </c>
      <c r="BK115" s="103">
        <f t="shared" si="94"/>
        <v>56.711751379056508</v>
      </c>
      <c r="BL115" s="103">
        <f t="shared" si="95"/>
        <v>56.695282203561788</v>
      </c>
    </row>
    <row r="116" spans="1:64" ht="12.95" customHeight="1" x14ac:dyDescent="0.2">
      <c r="A116" s="20" t="s">
        <v>396</v>
      </c>
      <c r="B116" s="182" t="s">
        <v>78</v>
      </c>
      <c r="C116" s="20">
        <v>36162.248</v>
      </c>
      <c r="D116" s="20" t="s">
        <v>142</v>
      </c>
      <c r="E116" s="103">
        <f t="shared" si="59"/>
        <v>-16566.826471655906</v>
      </c>
      <c r="F116" s="103">
        <f t="shared" si="60"/>
        <v>-16567</v>
      </c>
      <c r="G116" s="103">
        <f t="shared" si="61"/>
        <v>0.17113400000380352</v>
      </c>
      <c r="I116" s="103">
        <f t="shared" si="96"/>
        <v>0.17113400000380352</v>
      </c>
      <c r="P116" s="103">
        <f t="shared" si="62"/>
        <v>-4.7312281788960665E-2</v>
      </c>
      <c r="Q116" s="121">
        <f t="shared" si="63"/>
        <v>21143.748</v>
      </c>
      <c r="S116" s="103">
        <f t="shared" si="64"/>
        <v>4.7718778029083732E-2</v>
      </c>
      <c r="T116" s="103">
        <f t="shared" si="97"/>
        <v>0.1</v>
      </c>
      <c r="U116" s="103">
        <f t="shared" si="65"/>
        <v>4.7718778029083734E-3</v>
      </c>
      <c r="X116" s="103">
        <v>33000</v>
      </c>
      <c r="Y116" s="103">
        <f t="shared" si="98"/>
        <v>-6.1339228409971844E-2</v>
      </c>
      <c r="Z116" s="103">
        <f t="shared" si="66"/>
        <v>-16567</v>
      </c>
      <c r="AA116" s="103">
        <f t="shared" si="67"/>
        <v>2.159823295594674E-2</v>
      </c>
      <c r="AB116" s="103">
        <f t="shared" si="68"/>
        <v>0.16148080319257394</v>
      </c>
      <c r="AC116" s="103">
        <f t="shared" si="69"/>
        <v>0.21844628179276418</v>
      </c>
      <c r="AD116" s="103">
        <f t="shared" si="78"/>
        <v>0.14953576704785679</v>
      </c>
      <c r="AE116" s="103">
        <f t="shared" si="79"/>
        <v>2.2360945626590891E-3</v>
      </c>
      <c r="AF116" s="103">
        <f t="shared" si="80"/>
        <v>0.21844628179276418</v>
      </c>
      <c r="AG116" s="118"/>
      <c r="AH116" s="103">
        <f t="shared" si="70"/>
        <v>9.6531968112295828E-3</v>
      </c>
      <c r="AI116" s="103">
        <f t="shared" si="71"/>
        <v>0.90123853664831444</v>
      </c>
      <c r="AJ116" s="103">
        <f t="shared" si="72"/>
        <v>0.60693344645479497</v>
      </c>
      <c r="AK116" s="103">
        <f t="shared" si="73"/>
        <v>-5.435959978433378E-2</v>
      </c>
      <c r="AL116" s="103">
        <f t="shared" si="74"/>
        <v>-2.6384323652525334</v>
      </c>
      <c r="AM116" s="103">
        <f t="shared" si="75"/>
        <v>-3.8906604459355298</v>
      </c>
      <c r="AN116" s="103">
        <f t="shared" si="99"/>
        <v>28.834854170855905</v>
      </c>
      <c r="AO116" s="103">
        <f t="shared" si="99"/>
        <v>28.83485421972096</v>
      </c>
      <c r="AP116" s="103">
        <f t="shared" si="99"/>
        <v>28.834853707952234</v>
      </c>
      <c r="AQ116" s="103">
        <f t="shared" si="99"/>
        <v>28.834859067766587</v>
      </c>
      <c r="AR116" s="103">
        <f t="shared" si="99"/>
        <v>28.83480293469179</v>
      </c>
      <c r="AS116" s="103">
        <f t="shared" si="99"/>
        <v>28.835390911816525</v>
      </c>
      <c r="AT116" s="103">
        <f t="shared" si="99"/>
        <v>28.829242728742457</v>
      </c>
      <c r="AU116" s="103">
        <f t="shared" si="77"/>
        <v>28.894786225294681</v>
      </c>
      <c r="AW116" s="103">
        <v>3500</v>
      </c>
      <c r="AX116" s="103">
        <f t="shared" si="81"/>
        <v>-2.3563865405525009E-2</v>
      </c>
      <c r="AY116" s="103">
        <f t="shared" si="82"/>
        <v>-1.3859585824366997E-2</v>
      </c>
      <c r="AZ116" s="103">
        <f t="shared" si="83"/>
        <v>-9.704279581158012E-3</v>
      </c>
      <c r="BA116" s="103">
        <f t="shared" si="84"/>
        <v>1.0917715536666199</v>
      </c>
      <c r="BB116" s="103">
        <f t="shared" si="85"/>
        <v>-0.51041527173226042</v>
      </c>
      <c r="BC116" s="103">
        <f t="shared" si="86"/>
        <v>0.61968903187587243</v>
      </c>
      <c r="BD116" s="103">
        <f t="shared" si="87"/>
        <v>0.32015607537807877</v>
      </c>
      <c r="BE116" s="103">
        <f t="shared" si="88"/>
        <v>57.105585084111496</v>
      </c>
      <c r="BF116" s="103">
        <f t="shared" si="89"/>
        <v>57.105585041895225</v>
      </c>
      <c r="BG116" s="103">
        <f t="shared" si="90"/>
        <v>57.105584600754703</v>
      </c>
      <c r="BH116" s="103">
        <f t="shared" si="91"/>
        <v>57.105579991047193</v>
      </c>
      <c r="BI116" s="103">
        <f t="shared" si="92"/>
        <v>57.105531822599524</v>
      </c>
      <c r="BJ116" s="103">
        <f t="shared" si="93"/>
        <v>57.105028579987781</v>
      </c>
      <c r="BK116" s="103">
        <f t="shared" si="94"/>
        <v>57.099780287721337</v>
      </c>
      <c r="BL116" s="103">
        <f t="shared" si="95"/>
        <v>57.045997447774681</v>
      </c>
    </row>
    <row r="117" spans="1:64" ht="12.95" customHeight="1" x14ac:dyDescent="0.2">
      <c r="A117" s="20" t="s">
        <v>396</v>
      </c>
      <c r="B117" s="182" t="s">
        <v>78</v>
      </c>
      <c r="C117" s="20">
        <v>36431.425000000003</v>
      </c>
      <c r="D117" s="20" t="s">
        <v>142</v>
      </c>
      <c r="E117" s="103">
        <f t="shared" si="59"/>
        <v>-16293.883403197311</v>
      </c>
      <c r="F117" s="103">
        <f t="shared" si="60"/>
        <v>-16294</v>
      </c>
      <c r="G117" s="103">
        <f t="shared" ref="G117:G148" si="100">+C117-(C$7+F117*C$8)</f>
        <v>0.11498800000117626</v>
      </c>
      <c r="I117" s="103">
        <f t="shared" si="96"/>
        <v>0.11498800000117626</v>
      </c>
      <c r="P117" s="103">
        <f t="shared" si="62"/>
        <v>-5.1781710172405016E-2</v>
      </c>
      <c r="Q117" s="121">
        <f t="shared" si="63"/>
        <v>21412.925000000003</v>
      </c>
      <c r="S117" s="103">
        <f t="shared" si="64"/>
        <v>2.7812136231380298E-2</v>
      </c>
      <c r="T117" s="103">
        <f t="shared" si="97"/>
        <v>0.1</v>
      </c>
      <c r="U117" s="103">
        <f t="shared" ref="U117:U148" si="101">+T117*S117</f>
        <v>2.7812136231380302E-3</v>
      </c>
      <c r="X117" s="103">
        <v>33500</v>
      </c>
      <c r="Y117" s="103">
        <f t="shared" si="98"/>
        <v>-6.9534491728969527E-2</v>
      </c>
      <c r="Z117" s="103">
        <f t="shared" si="66"/>
        <v>-16294</v>
      </c>
      <c r="AA117" s="103">
        <f t="shared" si="67"/>
        <v>1.5938840639735646E-2</v>
      </c>
      <c r="AB117" s="103">
        <f t="shared" si="68"/>
        <v>0.11084796185407815</v>
      </c>
      <c r="AC117" s="103">
        <f t="shared" si="69"/>
        <v>0.16676971017358128</v>
      </c>
      <c r="AD117" s="103">
        <f t="shared" si="78"/>
        <v>9.9049159361440611E-2</v>
      </c>
      <c r="AE117" s="103">
        <f t="shared" si="79"/>
        <v>9.810735970208059E-4</v>
      </c>
      <c r="AF117" s="103">
        <f t="shared" si="80"/>
        <v>0.16676971017358128</v>
      </c>
      <c r="AG117" s="118"/>
      <c r="AH117" s="103">
        <f t="shared" si="70"/>
        <v>4.1400381470981058E-3</v>
      </c>
      <c r="AI117" s="103">
        <f t="shared" si="71"/>
        <v>0.92372062261454768</v>
      </c>
      <c r="AJ117" s="103">
        <f t="shared" si="72"/>
        <v>0.32190832871600533</v>
      </c>
      <c r="AK117" s="103">
        <f t="shared" si="73"/>
        <v>-8.3007525669465732E-2</v>
      </c>
      <c r="AL117" s="103">
        <f t="shared" si="74"/>
        <v>-2.3139804029404356</v>
      </c>
      <c r="AM117" s="103">
        <f t="shared" si="75"/>
        <v>-2.2770544868932037</v>
      </c>
      <c r="AN117" s="103">
        <f t="shared" ref="AN117:AT132" si="102">$AU117+$AB$7*SIN(AO117)</f>
        <v>29.188477962035233</v>
      </c>
      <c r="AO117" s="103">
        <f t="shared" si="102"/>
        <v>29.188477971607323</v>
      </c>
      <c r="AP117" s="103">
        <f t="shared" si="102"/>
        <v>29.188477832518853</v>
      </c>
      <c r="AQ117" s="103">
        <f t="shared" si="102"/>
        <v>29.188479853564186</v>
      </c>
      <c r="AR117" s="103">
        <f t="shared" si="102"/>
        <v>29.188450486990302</v>
      </c>
      <c r="AS117" s="103">
        <f t="shared" si="102"/>
        <v>29.188877304774167</v>
      </c>
      <c r="AT117" s="103">
        <f t="shared" si="102"/>
        <v>29.182696918257303</v>
      </c>
      <c r="AU117" s="103">
        <f t="shared" si="77"/>
        <v>29.277767271975151</v>
      </c>
      <c r="AW117" s="103">
        <v>3750</v>
      </c>
      <c r="AX117" s="103">
        <f t="shared" si="81"/>
        <v>-1.8097987433148069E-2</v>
      </c>
      <c r="AY117" s="103">
        <f t="shared" si="82"/>
        <v>-1.4373589780023109E-2</v>
      </c>
      <c r="AZ117" s="103">
        <f t="shared" si="83"/>
        <v>-3.7243976531249607E-3</v>
      </c>
      <c r="BA117" s="103">
        <f t="shared" si="84"/>
        <v>1.0577116174365155</v>
      </c>
      <c r="BB117" s="103">
        <f t="shared" si="85"/>
        <v>-0.12168871789191406</v>
      </c>
      <c r="BC117" s="103">
        <f t="shared" si="86"/>
        <v>1.0333655997966671</v>
      </c>
      <c r="BD117" s="103">
        <f t="shared" si="87"/>
        <v>0.56816549606971822</v>
      </c>
      <c r="BE117" s="103">
        <f t="shared" si="88"/>
        <v>57.487686049148031</v>
      </c>
      <c r="BF117" s="103">
        <f t="shared" si="89"/>
        <v>57.487686041266308</v>
      </c>
      <c r="BG117" s="103">
        <f t="shared" si="90"/>
        <v>57.487685922883145</v>
      </c>
      <c r="BH117" s="103">
        <f t="shared" si="91"/>
        <v>57.487684144775493</v>
      </c>
      <c r="BI117" s="103">
        <f t="shared" si="92"/>
        <v>57.487657438229597</v>
      </c>
      <c r="BJ117" s="103">
        <f t="shared" si="93"/>
        <v>57.487256432554013</v>
      </c>
      <c r="BK117" s="103">
        <f t="shared" si="94"/>
        <v>57.48126137408677</v>
      </c>
      <c r="BL117" s="103">
        <f t="shared" si="95"/>
        <v>57.396712691987567</v>
      </c>
    </row>
    <row r="118" spans="1:64" ht="12.95" customHeight="1" x14ac:dyDescent="0.2">
      <c r="A118" s="20" t="s">
        <v>396</v>
      </c>
      <c r="B118" s="182" t="s">
        <v>78</v>
      </c>
      <c r="C118" s="20">
        <v>36436.358999999997</v>
      </c>
      <c r="D118" s="20" t="s">
        <v>142</v>
      </c>
      <c r="E118" s="103">
        <f t="shared" si="59"/>
        <v>-16288.880371364083</v>
      </c>
      <c r="F118" s="103">
        <f t="shared" si="60"/>
        <v>-16289</v>
      </c>
      <c r="G118" s="103">
        <f t="shared" si="100"/>
        <v>0.11797800000204006</v>
      </c>
      <c r="I118" s="103">
        <f t="shared" si="96"/>
        <v>0.11797800000204006</v>
      </c>
      <c r="P118" s="103">
        <f t="shared" si="62"/>
        <v>-5.184546700445794E-2</v>
      </c>
      <c r="Q118" s="121">
        <f t="shared" si="63"/>
        <v>21417.858999999997</v>
      </c>
      <c r="S118" s="103">
        <f t="shared" si="64"/>
        <v>2.8840009946107116E-2</v>
      </c>
      <c r="T118" s="103">
        <f t="shared" si="97"/>
        <v>0.1</v>
      </c>
      <c r="U118" s="103">
        <f t="shared" si="101"/>
        <v>2.8840009946107118E-3</v>
      </c>
      <c r="X118" s="103">
        <v>34000</v>
      </c>
      <c r="Y118" s="103">
        <f t="shared" si="98"/>
        <v>-8.2755498140161643E-2</v>
      </c>
      <c r="Z118" s="103">
        <f t="shared" si="66"/>
        <v>-16289</v>
      </c>
      <c r="AA118" s="103">
        <f t="shared" si="67"/>
        <v>1.5826657742874298E-2</v>
      </c>
      <c r="AB118" s="103">
        <f t="shared" si="68"/>
        <v>0.1139474137934325</v>
      </c>
      <c r="AC118" s="103">
        <f t="shared" si="69"/>
        <v>0.169823467006498</v>
      </c>
      <c r="AD118" s="103">
        <f t="shared" si="78"/>
        <v>0.10215134225916576</v>
      </c>
      <c r="AE118" s="103">
        <f t="shared" si="79"/>
        <v>1.0434896725349226E-3</v>
      </c>
      <c r="AF118" s="103">
        <f t="shared" si="80"/>
        <v>0.169823467006498</v>
      </c>
      <c r="AG118" s="118"/>
      <c r="AH118" s="103">
        <f t="shared" si="70"/>
        <v>4.0305862086075592E-3</v>
      </c>
      <c r="AI118" s="103">
        <f t="shared" si="71"/>
        <v>0.9242287443700683</v>
      </c>
      <c r="AJ118" s="103">
        <f t="shared" si="72"/>
        <v>0.31612298372453729</v>
      </c>
      <c r="AK118" s="103">
        <f t="shared" si="73"/>
        <v>-8.3471609259333349E-2</v>
      </c>
      <c r="AL118" s="103">
        <f t="shared" si="74"/>
        <v>-2.3078760922962394</v>
      </c>
      <c r="AM118" s="103">
        <f t="shared" si="75"/>
        <v>-2.2583072099446966</v>
      </c>
      <c r="AN118" s="103">
        <f t="shared" si="102"/>
        <v>29.195042426641628</v>
      </c>
      <c r="AO118" s="103">
        <f t="shared" si="102"/>
        <v>29.195042435764076</v>
      </c>
      <c r="AP118" s="103">
        <f t="shared" si="102"/>
        <v>29.195042302067602</v>
      </c>
      <c r="AQ118" s="103">
        <f t="shared" si="102"/>
        <v>29.195044261494164</v>
      </c>
      <c r="AR118" s="103">
        <f t="shared" si="102"/>
        <v>29.195015545068578</v>
      </c>
      <c r="AS118" s="103">
        <f t="shared" si="102"/>
        <v>29.195436507962743</v>
      </c>
      <c r="AT118" s="103">
        <f t="shared" si="102"/>
        <v>29.189288610750488</v>
      </c>
      <c r="AU118" s="103">
        <f t="shared" si="77"/>
        <v>29.284781576859409</v>
      </c>
      <c r="AW118" s="103">
        <v>4000</v>
      </c>
      <c r="AX118" s="103">
        <f t="shared" si="81"/>
        <v>-1.2328703996681099E-2</v>
      </c>
      <c r="AY118" s="103">
        <f t="shared" si="82"/>
        <v>-1.4892331717216089E-2</v>
      </c>
      <c r="AZ118" s="103">
        <f t="shared" si="83"/>
        <v>2.5636277205349895E-3</v>
      </c>
      <c r="BA118" s="103">
        <f t="shared" si="84"/>
        <v>1.0171216989491114</v>
      </c>
      <c r="BB118" s="103">
        <f t="shared" si="85"/>
        <v>0.25995121223598716</v>
      </c>
      <c r="BC118" s="103">
        <f t="shared" si="86"/>
        <v>1.418328345338679</v>
      </c>
      <c r="BD118" s="103">
        <f t="shared" si="87"/>
        <v>0.85807638041726353</v>
      </c>
      <c r="BE118" s="103">
        <f t="shared" si="88"/>
        <v>57.856279399973758</v>
      </c>
      <c r="BF118" s="103">
        <f t="shared" si="89"/>
        <v>57.856279399892493</v>
      </c>
      <c r="BG118" s="103">
        <f t="shared" si="90"/>
        <v>57.856279397121519</v>
      </c>
      <c r="BH118" s="103">
        <f t="shared" si="91"/>
        <v>57.856279302640608</v>
      </c>
      <c r="BI118" s="103">
        <f t="shared" si="92"/>
        <v>57.856276081172531</v>
      </c>
      <c r="BJ118" s="103">
        <f t="shared" si="93"/>
        <v>57.856166263434105</v>
      </c>
      <c r="BK118" s="103">
        <f t="shared" si="94"/>
        <v>57.85244903328136</v>
      </c>
      <c r="BL118" s="103">
        <f t="shared" si="95"/>
        <v>57.747427936200452</v>
      </c>
    </row>
    <row r="119" spans="1:64" ht="12.95" customHeight="1" x14ac:dyDescent="0.2">
      <c r="A119" s="20" t="s">
        <v>403</v>
      </c>
      <c r="B119" s="182" t="s">
        <v>79</v>
      </c>
      <c r="C119" s="20">
        <v>36462.485000000001</v>
      </c>
      <c r="D119" s="20" t="s">
        <v>142</v>
      </c>
      <c r="E119" s="103">
        <f t="shared" si="59"/>
        <v>-16262.388841231306</v>
      </c>
      <c r="F119" s="103">
        <f t="shared" si="60"/>
        <v>-16262.5</v>
      </c>
      <c r="G119" s="103">
        <f t="shared" si="100"/>
        <v>0.10962500000459841</v>
      </c>
      <c r="I119" s="103">
        <f t="shared" si="96"/>
        <v>0.10962500000459841</v>
      </c>
      <c r="P119" s="103">
        <f t="shared" si="62"/>
        <v>-5.2171306491536701E-2</v>
      </c>
      <c r="Q119" s="121">
        <f t="shared" si="63"/>
        <v>21443.985000000001</v>
      </c>
      <c r="S119" s="103">
        <f t="shared" si="64"/>
        <v>2.6178044795791292E-2</v>
      </c>
      <c r="T119" s="103">
        <f t="shared" si="97"/>
        <v>0.1</v>
      </c>
      <c r="U119" s="103">
        <f t="shared" si="101"/>
        <v>2.6178044795791295E-3</v>
      </c>
      <c r="X119" s="103">
        <v>34500</v>
      </c>
      <c r="Y119" s="103">
        <f t="shared" si="98"/>
        <v>-9.5788142268833656E-2</v>
      </c>
      <c r="Z119" s="103">
        <f t="shared" si="66"/>
        <v>-16262.5</v>
      </c>
      <c r="AA119" s="103">
        <f t="shared" si="67"/>
        <v>1.5228243654800761E-2</v>
      </c>
      <c r="AB119" s="103">
        <f t="shared" si="68"/>
        <v>0.10617832216445844</v>
      </c>
      <c r="AC119" s="103">
        <f t="shared" si="69"/>
        <v>0.16179630649613511</v>
      </c>
      <c r="AD119" s="103">
        <f t="shared" si="78"/>
        <v>9.4396756349797648E-2</v>
      </c>
      <c r="AE119" s="103">
        <f t="shared" si="79"/>
        <v>8.9107476093630621E-4</v>
      </c>
      <c r="AF119" s="103">
        <f t="shared" si="80"/>
        <v>0.16179630649613511</v>
      </c>
      <c r="AG119" s="118"/>
      <c r="AH119" s="103">
        <f t="shared" si="70"/>
        <v>3.4466778401399693E-3</v>
      </c>
      <c r="AI119" s="103">
        <f t="shared" si="71"/>
        <v>0.9269782300811894</v>
      </c>
      <c r="AJ119" s="103">
        <f t="shared" si="72"/>
        <v>0.28516024023622782</v>
      </c>
      <c r="AK119" s="103">
        <f t="shared" si="73"/>
        <v>-8.5887215870602995E-2</v>
      </c>
      <c r="AL119" s="103">
        <f t="shared" si="74"/>
        <v>-2.2754095917593209</v>
      </c>
      <c r="AM119" s="103">
        <f t="shared" si="75"/>
        <v>-2.1627788189662023</v>
      </c>
      <c r="AN119" s="103">
        <f t="shared" si="102"/>
        <v>29.229895133881346</v>
      </c>
      <c r="AO119" s="103">
        <f t="shared" si="102"/>
        <v>29.229895140851255</v>
      </c>
      <c r="AP119" s="103">
        <f t="shared" si="102"/>
        <v>29.22989503372747</v>
      </c>
      <c r="AQ119" s="103">
        <f t="shared" si="102"/>
        <v>29.229896680164494</v>
      </c>
      <c r="AR119" s="103">
        <f t="shared" si="102"/>
        <v>29.229871375704906</v>
      </c>
      <c r="AS119" s="103">
        <f t="shared" si="102"/>
        <v>29.230260385718971</v>
      </c>
      <c r="AT119" s="103">
        <f t="shared" si="102"/>
        <v>29.224303506179901</v>
      </c>
      <c r="AU119" s="103">
        <f t="shared" si="77"/>
        <v>29.321957392745979</v>
      </c>
      <c r="AW119" s="103">
        <v>4250</v>
      </c>
      <c r="AX119" s="103">
        <f t="shared" si="81"/>
        <v>-7.1250490587455341E-3</v>
      </c>
      <c r="AY119" s="103">
        <f t="shared" si="82"/>
        <v>-1.5415811635945933E-2</v>
      </c>
      <c r="AZ119" s="103">
        <f t="shared" si="83"/>
        <v>8.2907625772003987E-3</v>
      </c>
      <c r="BA119" s="103">
        <f t="shared" si="84"/>
        <v>0.97728520827333187</v>
      </c>
      <c r="BB119" s="103">
        <f t="shared" si="85"/>
        <v>0.57966703891646776</v>
      </c>
      <c r="BC119" s="103">
        <f t="shared" si="86"/>
        <v>1.7736766840562113</v>
      </c>
      <c r="BD119" s="103">
        <f t="shared" si="87"/>
        <v>1.2266496932100566</v>
      </c>
      <c r="BE119" s="103">
        <f t="shared" si="88"/>
        <v>58.210410559917236</v>
      </c>
      <c r="BF119" s="103">
        <f t="shared" si="89"/>
        <v>58.210410559917186</v>
      </c>
      <c r="BG119" s="103">
        <f t="shared" si="90"/>
        <v>58.210410559922082</v>
      </c>
      <c r="BH119" s="103">
        <f t="shared" si="91"/>
        <v>58.210410559443559</v>
      </c>
      <c r="BI119" s="103">
        <f t="shared" si="92"/>
        <v>58.210410606181227</v>
      </c>
      <c r="BJ119" s="103">
        <f t="shared" si="93"/>
        <v>58.210406041204024</v>
      </c>
      <c r="BK119" s="103">
        <f t="shared" si="94"/>
        <v>58.210850839552336</v>
      </c>
      <c r="BL119" s="103">
        <f t="shared" si="95"/>
        <v>58.098143180413338</v>
      </c>
    </row>
    <row r="120" spans="1:64" ht="12.95" customHeight="1" x14ac:dyDescent="0.2">
      <c r="A120" s="20" t="s">
        <v>396</v>
      </c>
      <c r="B120" s="182" t="s">
        <v>78</v>
      </c>
      <c r="C120" s="20">
        <v>36517.218000000001</v>
      </c>
      <c r="D120" s="20" t="s">
        <v>142</v>
      </c>
      <c r="E120" s="103">
        <f t="shared" si="59"/>
        <v>-16206.890069174466</v>
      </c>
      <c r="F120" s="103">
        <f t="shared" si="60"/>
        <v>-16207</v>
      </c>
      <c r="G120" s="103">
        <f t="shared" si="100"/>
        <v>0.10841400000208523</v>
      </c>
      <c r="I120" s="103">
        <f t="shared" si="96"/>
        <v>0.10841400000208523</v>
      </c>
      <c r="P120" s="103">
        <f t="shared" si="62"/>
        <v>-5.2786342973281178E-2</v>
      </c>
      <c r="Q120" s="121">
        <f t="shared" si="63"/>
        <v>21498.718000000001</v>
      </c>
      <c r="S120" s="103">
        <f t="shared" si="64"/>
        <v>2.5985550575375757E-2</v>
      </c>
      <c r="T120" s="103">
        <f t="shared" si="97"/>
        <v>0.1</v>
      </c>
      <c r="U120" s="103">
        <f t="shared" si="101"/>
        <v>2.5985550575375761E-3</v>
      </c>
      <c r="X120" s="103">
        <v>35000</v>
      </c>
      <c r="Y120" s="103">
        <f t="shared" si="98"/>
        <v>-0.10351002052467946</v>
      </c>
      <c r="Z120" s="103">
        <f t="shared" si="66"/>
        <v>-16207</v>
      </c>
      <c r="AA120" s="103">
        <f t="shared" si="67"/>
        <v>1.3956188207454822E-2</v>
      </c>
      <c r="AB120" s="103">
        <f t="shared" si="68"/>
        <v>0.10620882520553375</v>
      </c>
      <c r="AC120" s="103">
        <f t="shared" si="69"/>
        <v>0.1612003429753664</v>
      </c>
      <c r="AD120" s="103">
        <f t="shared" si="78"/>
        <v>9.4457811794630406E-2</v>
      </c>
      <c r="AE120" s="103">
        <f t="shared" si="79"/>
        <v>8.9222782090298187E-4</v>
      </c>
      <c r="AF120" s="103">
        <f t="shared" si="80"/>
        <v>0.1612003429753664</v>
      </c>
      <c r="AG120" s="118"/>
      <c r="AH120" s="103">
        <f t="shared" si="70"/>
        <v>2.20517479655148E-3</v>
      </c>
      <c r="AI120" s="103">
        <f t="shared" si="71"/>
        <v>0.93304095247236074</v>
      </c>
      <c r="AJ120" s="103">
        <f t="shared" si="72"/>
        <v>0.21874925649007704</v>
      </c>
      <c r="AK120" s="103">
        <f t="shared" si="73"/>
        <v>-9.0693322170216112E-2</v>
      </c>
      <c r="AL120" s="103">
        <f t="shared" si="74"/>
        <v>-2.2067684850576508</v>
      </c>
      <c r="AM120" s="103">
        <f t="shared" si="75"/>
        <v>-1.9813181898496832</v>
      </c>
      <c r="AN120" s="103">
        <f t="shared" si="102"/>
        <v>29.30323394435899</v>
      </c>
      <c r="AO120" s="103">
        <f t="shared" si="102"/>
        <v>29.303233947999654</v>
      </c>
      <c r="AP120" s="103">
        <f t="shared" si="102"/>
        <v>29.3032338853845</v>
      </c>
      <c r="AQ120" s="103">
        <f t="shared" si="102"/>
        <v>29.303234962292773</v>
      </c>
      <c r="AR120" s="103">
        <f t="shared" si="102"/>
        <v>29.303216440983231</v>
      </c>
      <c r="AS120" s="103">
        <f t="shared" si="102"/>
        <v>29.303535060909137</v>
      </c>
      <c r="AT120" s="103">
        <f t="shared" si="102"/>
        <v>29.298077158869649</v>
      </c>
      <c r="AU120" s="103">
        <f t="shared" si="77"/>
        <v>29.399816176961238</v>
      </c>
      <c r="AW120" s="103">
        <v>4500</v>
      </c>
      <c r="AX120" s="103">
        <f t="shared" si="81"/>
        <v>-3.1054308387292728E-3</v>
      </c>
      <c r="AY120" s="103">
        <f t="shared" si="82"/>
        <v>-1.5944029536212649E-2</v>
      </c>
      <c r="AZ120" s="103">
        <f t="shared" si="83"/>
        <v>1.2838598697483376E-2</v>
      </c>
      <c r="BA120" s="103">
        <f t="shared" si="84"/>
        <v>0.94281156820945422</v>
      </c>
      <c r="BB120" s="103">
        <f t="shared" si="85"/>
        <v>0.81194504040444637</v>
      </c>
      <c r="BC120" s="103">
        <f t="shared" si="86"/>
        <v>2.1028331696617304</v>
      </c>
      <c r="BD120" s="103">
        <f t="shared" si="87"/>
        <v>1.7490512752650511</v>
      </c>
      <c r="BE120" s="103">
        <f t="shared" si="88"/>
        <v>58.551245247970826</v>
      </c>
      <c r="BF120" s="103">
        <f t="shared" si="89"/>
        <v>58.551245246917283</v>
      </c>
      <c r="BG120" s="103">
        <f t="shared" si="90"/>
        <v>58.551245269248575</v>
      </c>
      <c r="BH120" s="103">
        <f t="shared" si="91"/>
        <v>58.551244795903663</v>
      </c>
      <c r="BI120" s="103">
        <f t="shared" si="92"/>
        <v>58.551254829048041</v>
      </c>
      <c r="BJ120" s="103">
        <f t="shared" si="93"/>
        <v>58.551042117075426</v>
      </c>
      <c r="BK120" s="103">
        <f t="shared" si="94"/>
        <v>58.555530988050073</v>
      </c>
      <c r="BL120" s="103">
        <f t="shared" si="95"/>
        <v>58.448858424626223</v>
      </c>
    </row>
    <row r="121" spans="1:64" ht="12.95" customHeight="1" x14ac:dyDescent="0.2">
      <c r="A121" s="20" t="s">
        <v>403</v>
      </c>
      <c r="B121" s="182" t="s">
        <v>79</v>
      </c>
      <c r="C121" s="20">
        <v>36816.514999999999</v>
      </c>
      <c r="D121" s="20" t="s">
        <v>142</v>
      </c>
      <c r="E121" s="103">
        <f t="shared" si="59"/>
        <v>-15903.405590335446</v>
      </c>
      <c r="F121" s="103">
        <f t="shared" si="60"/>
        <v>-15903.5</v>
      </c>
      <c r="G121" s="103">
        <f t="shared" si="100"/>
        <v>9.3107000000600237E-2</v>
      </c>
      <c r="I121" s="103">
        <f t="shared" si="96"/>
        <v>9.3107000000600237E-2</v>
      </c>
      <c r="P121" s="103">
        <f t="shared" si="62"/>
        <v>-5.440891163643808E-2</v>
      </c>
      <c r="Q121" s="121">
        <f t="shared" si="63"/>
        <v>21798.014999999999</v>
      </c>
      <c r="S121" s="103">
        <f t="shared" si="64"/>
        <v>2.1760944186106496E-2</v>
      </c>
      <c r="T121" s="103">
        <f t="shared" si="97"/>
        <v>0.1</v>
      </c>
      <c r="U121" s="103">
        <f t="shared" si="101"/>
        <v>2.1760944186106496E-3</v>
      </c>
      <c r="X121" s="103">
        <v>35500</v>
      </c>
      <c r="Y121" s="103">
        <f t="shared" si="98"/>
        <v>-0.10315307144631593</v>
      </c>
      <c r="Z121" s="103">
        <f t="shared" si="66"/>
        <v>-15903.5</v>
      </c>
      <c r="AA121" s="103">
        <f t="shared" si="67"/>
        <v>6.8064411001458229E-3</v>
      </c>
      <c r="AB121" s="103">
        <f t="shared" si="68"/>
        <v>9.7880367583691646E-2</v>
      </c>
      <c r="AC121" s="103">
        <f t="shared" si="69"/>
        <v>0.14751591163703831</v>
      </c>
      <c r="AD121" s="103">
        <f t="shared" si="78"/>
        <v>8.6300558900454419E-2</v>
      </c>
      <c r="AE121" s="103">
        <f t="shared" si="79"/>
        <v>7.4477864665308023E-4</v>
      </c>
      <c r="AF121" s="103">
        <f t="shared" si="80"/>
        <v>0.14751591163703831</v>
      </c>
      <c r="AG121" s="118"/>
      <c r="AH121" s="103">
        <f t="shared" si="70"/>
        <v>-4.773367583091403E-3</v>
      </c>
      <c r="AI121" s="103">
        <f t="shared" si="71"/>
        <v>0.97293042324249301</v>
      </c>
      <c r="AJ121" s="103">
        <f t="shared" si="72"/>
        <v>-0.1720887232296322</v>
      </c>
      <c r="AK121" s="103">
        <f t="shared" si="73"/>
        <v>-0.10943505263967625</v>
      </c>
      <c r="AL121" s="103">
        <f t="shared" si="74"/>
        <v>-1.8132863520892935</v>
      </c>
      <c r="AM121" s="103">
        <f t="shared" si="75"/>
        <v>-1.2774961474540207</v>
      </c>
      <c r="AN121" s="103">
        <f t="shared" si="102"/>
        <v>29.71382167616223</v>
      </c>
      <c r="AO121" s="103">
        <f t="shared" si="102"/>
        <v>29.713821676162908</v>
      </c>
      <c r="AP121" s="103">
        <f t="shared" si="102"/>
        <v>29.713821676117039</v>
      </c>
      <c r="AQ121" s="103">
        <f t="shared" si="102"/>
        <v>29.713821679224647</v>
      </c>
      <c r="AR121" s="103">
        <f t="shared" si="102"/>
        <v>29.713821468687083</v>
      </c>
      <c r="AS121" s="103">
        <f t="shared" si="102"/>
        <v>29.713835733168935</v>
      </c>
      <c r="AT121" s="103">
        <f t="shared" si="102"/>
        <v>29.712872735415687</v>
      </c>
      <c r="AU121" s="103">
        <f t="shared" si="77"/>
        <v>29.825584483435684</v>
      </c>
      <c r="AW121" s="103">
        <v>4750</v>
      </c>
      <c r="AX121" s="103">
        <f t="shared" si="81"/>
        <v>-6.3900284412295866E-4</v>
      </c>
      <c r="AY121" s="103">
        <f t="shared" si="82"/>
        <v>-1.6476985418016229E-2</v>
      </c>
      <c r="AZ121" s="103">
        <f t="shared" si="83"/>
        <v>1.583798257389327E-2</v>
      </c>
      <c r="BA121" s="103">
        <f t="shared" si="84"/>
        <v>0.91602240892461384</v>
      </c>
      <c r="BB121" s="103">
        <f t="shared" si="85"/>
        <v>0.95081572288624128</v>
      </c>
      <c r="BC121" s="103">
        <f t="shared" si="86"/>
        <v>2.4112154371416765</v>
      </c>
      <c r="BD121" s="103">
        <f t="shared" si="87"/>
        <v>2.6154852996682489</v>
      </c>
      <c r="BE121" s="103">
        <f t="shared" si="88"/>
        <v>58.881155345276198</v>
      </c>
      <c r="BF121" s="103">
        <f t="shared" si="89"/>
        <v>58.881155326574053</v>
      </c>
      <c r="BG121" s="103">
        <f t="shared" si="90"/>
        <v>58.881155566953872</v>
      </c>
      <c r="BH121" s="103">
        <f t="shared" si="91"/>
        <v>58.881152477332485</v>
      </c>
      <c r="BI121" s="103">
        <f t="shared" si="92"/>
        <v>58.881192187725851</v>
      </c>
      <c r="BJ121" s="103">
        <f t="shared" si="93"/>
        <v>58.880681670568912</v>
      </c>
      <c r="BK121" s="103">
        <f t="shared" si="94"/>
        <v>58.887224224919272</v>
      </c>
      <c r="BL121" s="103">
        <f t="shared" si="95"/>
        <v>58.799573668839116</v>
      </c>
    </row>
    <row r="122" spans="1:64" ht="12.95" customHeight="1" x14ac:dyDescent="0.2">
      <c r="A122" s="20" t="s">
        <v>403</v>
      </c>
      <c r="B122" s="182" t="s">
        <v>79</v>
      </c>
      <c r="C122" s="20">
        <v>36818.512000000002</v>
      </c>
      <c r="D122" s="20" t="s">
        <v>142</v>
      </c>
      <c r="E122" s="103">
        <f t="shared" si="59"/>
        <v>-15901.380650211615</v>
      </c>
      <c r="F122" s="103">
        <f t="shared" si="60"/>
        <v>-15901.5</v>
      </c>
      <c r="G122" s="103">
        <f t="shared" si="100"/>
        <v>0.11770300000353018</v>
      </c>
      <c r="I122" s="103">
        <f t="shared" si="96"/>
        <v>0.11770300000353018</v>
      </c>
      <c r="P122" s="103">
        <f t="shared" si="62"/>
        <v>-5.4409383540467982E-2</v>
      </c>
      <c r="Q122" s="121">
        <f t="shared" si="63"/>
        <v>21800.012000000002</v>
      </c>
      <c r="S122" s="103">
        <f t="shared" si="64"/>
        <v>2.9622672569196328E-2</v>
      </c>
      <c r="T122" s="103">
        <f t="shared" si="97"/>
        <v>0.1</v>
      </c>
      <c r="U122" s="103">
        <f t="shared" si="101"/>
        <v>2.9622672569196329E-3</v>
      </c>
      <c r="X122" s="103">
        <v>36000</v>
      </c>
      <c r="Y122" s="103">
        <f t="shared" si="98"/>
        <v>-9.5526268803886705E-2</v>
      </c>
      <c r="Z122" s="103">
        <f t="shared" si="66"/>
        <v>-15901.5</v>
      </c>
      <c r="AA122" s="103">
        <f t="shared" si="67"/>
        <v>6.7597087230759408E-3</v>
      </c>
      <c r="AB122" s="103">
        <f t="shared" si="68"/>
        <v>0.12252194860194898</v>
      </c>
      <c r="AC122" s="103">
        <f t="shared" si="69"/>
        <v>0.17211238354399816</v>
      </c>
      <c r="AD122" s="103">
        <f t="shared" si="78"/>
        <v>0.11094329128045424</v>
      </c>
      <c r="AE122" s="103">
        <f t="shared" si="79"/>
        <v>1.2308413880139715E-3</v>
      </c>
      <c r="AF122" s="103">
        <f t="shared" si="80"/>
        <v>0.17211238354399816</v>
      </c>
      <c r="AG122" s="118"/>
      <c r="AH122" s="103">
        <f t="shared" si="70"/>
        <v>-4.8189485984187971E-3</v>
      </c>
      <c r="AI122" s="103">
        <f t="shared" si="71"/>
        <v>0.97322688860077711</v>
      </c>
      <c r="AJ122" s="103">
        <f t="shared" si="72"/>
        <v>-0.17475583651265589</v>
      </c>
      <c r="AK122" s="103">
        <f t="shared" si="73"/>
        <v>-0.10950795970195076</v>
      </c>
      <c r="AL122" s="103">
        <f t="shared" si="74"/>
        <v>-1.8105782028414894</v>
      </c>
      <c r="AM122" s="103">
        <f t="shared" si="75"/>
        <v>-1.2739383800504249</v>
      </c>
      <c r="AN122" s="103">
        <f t="shared" si="102"/>
        <v>29.716587008253821</v>
      </c>
      <c r="AO122" s="103">
        <f t="shared" si="102"/>
        <v>29.716587008254407</v>
      </c>
      <c r="AP122" s="103">
        <f t="shared" si="102"/>
        <v>29.716587008213814</v>
      </c>
      <c r="AQ122" s="103">
        <f t="shared" si="102"/>
        <v>29.716587011022739</v>
      </c>
      <c r="AR122" s="103">
        <f t="shared" si="102"/>
        <v>29.716586816650217</v>
      </c>
      <c r="AS122" s="103">
        <f t="shared" si="102"/>
        <v>29.716600267577402</v>
      </c>
      <c r="AT122" s="103">
        <f t="shared" si="102"/>
        <v>29.715672719129874</v>
      </c>
      <c r="AU122" s="103">
        <f t="shared" si="77"/>
        <v>29.82839020538939</v>
      </c>
      <c r="AW122" s="103">
        <v>5000</v>
      </c>
      <c r="AX122" s="103">
        <f t="shared" si="81"/>
        <v>1.0482762900908618E-4</v>
      </c>
      <c r="AY122" s="103">
        <f t="shared" si="82"/>
        <v>-1.7014679281356679E-2</v>
      </c>
      <c r="AZ122" s="103">
        <f t="shared" si="83"/>
        <v>1.7119506910365765E-2</v>
      </c>
      <c r="BA122" s="103">
        <f t="shared" si="84"/>
        <v>0.89785033587145036</v>
      </c>
      <c r="BB122" s="103">
        <f t="shared" si="85"/>
        <v>0.99977228245243044</v>
      </c>
      <c r="BC122" s="103">
        <f t="shared" si="86"/>
        <v>2.7048116639298669</v>
      </c>
      <c r="BD122" s="103">
        <f t="shared" si="87"/>
        <v>4.505924508422666</v>
      </c>
      <c r="BE122" s="103">
        <f t="shared" si="88"/>
        <v>59.203064949155959</v>
      </c>
      <c r="BF122" s="103">
        <f t="shared" si="89"/>
        <v>59.203064893194018</v>
      </c>
      <c r="BG122" s="103">
        <f t="shared" si="90"/>
        <v>59.203065454966683</v>
      </c>
      <c r="BH122" s="103">
        <f t="shared" si="91"/>
        <v>59.203059815616541</v>
      </c>
      <c r="BI122" s="103">
        <f t="shared" si="92"/>
        <v>59.203116425421292</v>
      </c>
      <c r="BJ122" s="103">
        <f t="shared" si="93"/>
        <v>59.202548078978964</v>
      </c>
      <c r="BK122" s="103">
        <f t="shared" si="94"/>
        <v>59.208246395213635</v>
      </c>
      <c r="BL122" s="103">
        <f t="shared" si="95"/>
        <v>59.150288913052002</v>
      </c>
    </row>
    <row r="123" spans="1:64" ht="12.95" customHeight="1" x14ac:dyDescent="0.2">
      <c r="A123" s="20" t="s">
        <v>403</v>
      </c>
      <c r="B123" s="182" t="s">
        <v>79</v>
      </c>
      <c r="C123" s="20">
        <v>36819.510999999999</v>
      </c>
      <c r="D123" s="20" t="s">
        <v>142</v>
      </c>
      <c r="E123" s="103">
        <f t="shared" si="59"/>
        <v>-15900.36767315418</v>
      </c>
      <c r="F123" s="103">
        <f t="shared" si="60"/>
        <v>-15900.5</v>
      </c>
      <c r="G123" s="103">
        <f t="shared" si="100"/>
        <v>0.13050099999964004</v>
      </c>
      <c r="I123" s="103">
        <f t="shared" si="96"/>
        <v>0.13050099999964004</v>
      </c>
      <c r="P123" s="103">
        <f t="shared" si="62"/>
        <v>-5.4409568244121666E-2</v>
      </c>
      <c r="Q123" s="121">
        <f t="shared" si="63"/>
        <v>21801.010999999999</v>
      </c>
      <c r="S123" s="103">
        <f t="shared" si="64"/>
        <v>3.4191918248230854E-2</v>
      </c>
      <c r="T123" s="103">
        <f t="shared" si="97"/>
        <v>0.1</v>
      </c>
      <c r="U123" s="103">
        <f t="shared" si="101"/>
        <v>3.4191918248230855E-3</v>
      </c>
      <c r="X123" s="103">
        <v>36500</v>
      </c>
      <c r="Y123" s="103">
        <f t="shared" si="98"/>
        <v>-8.4658286090894666E-2</v>
      </c>
      <c r="Z123" s="103">
        <f t="shared" si="66"/>
        <v>-15900.5</v>
      </c>
      <c r="AA123" s="103">
        <f t="shared" si="67"/>
        <v>6.7363510124499731E-3</v>
      </c>
      <c r="AB123" s="103">
        <f t="shared" si="68"/>
        <v>0.13534273051410201</v>
      </c>
      <c r="AC123" s="103">
        <f t="shared" si="69"/>
        <v>0.1849105682437617</v>
      </c>
      <c r="AD123" s="103">
        <f t="shared" si="78"/>
        <v>0.12376464898719007</v>
      </c>
      <c r="AE123" s="103">
        <f t="shared" si="79"/>
        <v>1.5317688338922369E-3</v>
      </c>
      <c r="AF123" s="103">
        <f t="shared" si="80"/>
        <v>0.1849105682437617</v>
      </c>
      <c r="AG123" s="118"/>
      <c r="AH123" s="103">
        <f t="shared" si="70"/>
        <v>-4.8417305144619616E-3</v>
      </c>
      <c r="AI123" s="103">
        <f t="shared" si="71"/>
        <v>0.97337526287238108</v>
      </c>
      <c r="AJ123" s="103">
        <f t="shared" si="72"/>
        <v>-0.1760895232145239</v>
      </c>
      <c r="AK123" s="103">
        <f t="shared" si="73"/>
        <v>-0.10954412857366873</v>
      </c>
      <c r="AL123" s="103">
        <f t="shared" si="74"/>
        <v>-1.8092235090781865</v>
      </c>
      <c r="AM123" s="103">
        <f t="shared" si="75"/>
        <v>-1.2721632855019487</v>
      </c>
      <c r="AN123" s="103">
        <f t="shared" si="102"/>
        <v>29.717969990373792</v>
      </c>
      <c r="AO123" s="103">
        <f t="shared" si="102"/>
        <v>29.717969990374339</v>
      </c>
      <c r="AP123" s="103">
        <f t="shared" si="102"/>
        <v>29.717969990336201</v>
      </c>
      <c r="AQ123" s="103">
        <f t="shared" si="102"/>
        <v>29.717969993003845</v>
      </c>
      <c r="AR123" s="103">
        <f t="shared" si="102"/>
        <v>29.717969806410917</v>
      </c>
      <c r="AS123" s="103">
        <f t="shared" si="102"/>
        <v>29.717982858629632</v>
      </c>
      <c r="AT123" s="103">
        <f t="shared" si="102"/>
        <v>29.71707304372941</v>
      </c>
      <c r="AU123" s="103">
        <f t="shared" si="77"/>
        <v>29.829793066366236</v>
      </c>
      <c r="AW123" s="103">
        <v>5250</v>
      </c>
      <c r="AX123" s="103">
        <f t="shared" si="81"/>
        <v>-8.9448883159385859E-4</v>
      </c>
      <c r="AY123" s="103">
        <f t="shared" si="82"/>
        <v>-1.7557111126233996E-2</v>
      </c>
      <c r="AZ123" s="103">
        <f t="shared" si="83"/>
        <v>1.6662622294640137E-2</v>
      </c>
      <c r="BA123" s="103">
        <f t="shared" si="84"/>
        <v>0.88856693464776748</v>
      </c>
      <c r="BB123" s="103">
        <f t="shared" si="85"/>
        <v>0.96550650052415132</v>
      </c>
      <c r="BC123" s="103">
        <f t="shared" si="86"/>
        <v>2.9895676644144893</v>
      </c>
      <c r="BD123" s="103">
        <f t="shared" si="87"/>
        <v>13.130384638630677</v>
      </c>
      <c r="BE123" s="103">
        <f t="shared" si="88"/>
        <v>59.520095019901902</v>
      </c>
      <c r="BF123" s="103">
        <f t="shared" si="89"/>
        <v>59.520094980062311</v>
      </c>
      <c r="BG123" s="103">
        <f t="shared" si="90"/>
        <v>59.520095338638143</v>
      </c>
      <c r="BH123" s="103">
        <f t="shared" si="91"/>
        <v>59.520092111278871</v>
      </c>
      <c r="BI123" s="103">
        <f t="shared" si="92"/>
        <v>59.520121159039242</v>
      </c>
      <c r="BJ123" s="103">
        <f t="shared" si="93"/>
        <v>59.519859710230669</v>
      </c>
      <c r="BK123" s="103">
        <f t="shared" si="94"/>
        <v>59.522212499028605</v>
      </c>
      <c r="BL123" s="103">
        <f t="shared" si="95"/>
        <v>59.501004157264887</v>
      </c>
    </row>
    <row r="124" spans="1:64" ht="12.95" customHeight="1" x14ac:dyDescent="0.2">
      <c r="A124" s="20" t="s">
        <v>403</v>
      </c>
      <c r="B124" s="182" t="s">
        <v>79</v>
      </c>
      <c r="C124" s="20">
        <v>36820.493999999999</v>
      </c>
      <c r="D124" s="20" t="s">
        <v>142</v>
      </c>
      <c r="E124" s="103">
        <f t="shared" si="59"/>
        <v>-15899.370919953517</v>
      </c>
      <c r="F124" s="103">
        <f t="shared" si="60"/>
        <v>-15899.5</v>
      </c>
      <c r="G124" s="103">
        <f t="shared" si="100"/>
        <v>0.12729899999976624</v>
      </c>
      <c r="I124" s="103">
        <f t="shared" si="96"/>
        <v>0.12729899999976624</v>
      </c>
      <c r="P124" s="103">
        <f t="shared" si="62"/>
        <v>-5.4409718779309446E-2</v>
      </c>
      <c r="Q124" s="121">
        <f t="shared" si="63"/>
        <v>21801.993999999999</v>
      </c>
      <c r="S124" s="103">
        <f t="shared" si="64"/>
        <v>3.3018058480333214E-2</v>
      </c>
      <c r="T124" s="103">
        <f t="shared" si="97"/>
        <v>0.1</v>
      </c>
      <c r="U124" s="103">
        <f t="shared" si="101"/>
        <v>3.3018058480333216E-3</v>
      </c>
      <c r="X124" s="103">
        <v>37000</v>
      </c>
      <c r="Y124" s="103">
        <f t="shared" si="98"/>
        <v>-7.6017972708756001E-2</v>
      </c>
      <c r="Z124" s="103">
        <f t="shared" si="66"/>
        <v>-15899.5</v>
      </c>
      <c r="AA124" s="103">
        <f t="shared" si="67"/>
        <v>6.712999014543415E-3</v>
      </c>
      <c r="AB124" s="103">
        <f t="shared" si="68"/>
        <v>0.13216350664174425</v>
      </c>
      <c r="AC124" s="103">
        <f t="shared" si="69"/>
        <v>0.18170871877907568</v>
      </c>
      <c r="AD124" s="103">
        <f t="shared" si="78"/>
        <v>0.12058600098522282</v>
      </c>
      <c r="AE124" s="103">
        <f t="shared" si="79"/>
        <v>1.4540983633608161E-3</v>
      </c>
      <c r="AF124" s="103">
        <f t="shared" si="80"/>
        <v>0.18170871877907568</v>
      </c>
      <c r="AG124" s="118"/>
      <c r="AH124" s="103">
        <f t="shared" si="70"/>
        <v>-4.8645066419780109E-3</v>
      </c>
      <c r="AI124" s="103">
        <f t="shared" si="71"/>
        <v>0.9735237312833499</v>
      </c>
      <c r="AJ124" s="103">
        <f t="shared" si="72"/>
        <v>-0.17742329339581525</v>
      </c>
      <c r="AK124" s="103">
        <f t="shared" si="73"/>
        <v>-0.10958010735039006</v>
      </c>
      <c r="AL124" s="103">
        <f t="shared" si="74"/>
        <v>-1.8078684021214122</v>
      </c>
      <c r="AM124" s="103">
        <f t="shared" si="75"/>
        <v>-1.27039070748147</v>
      </c>
      <c r="AN124" s="103">
        <f t="shared" si="102"/>
        <v>29.71935318338852</v>
      </c>
      <c r="AO124" s="103">
        <f t="shared" si="102"/>
        <v>29.719353183389025</v>
      </c>
      <c r="AP124" s="103">
        <f t="shared" si="102"/>
        <v>29.719353183353224</v>
      </c>
      <c r="AQ124" s="103">
        <f t="shared" si="102"/>
        <v>29.719353185884799</v>
      </c>
      <c r="AR124" s="103">
        <f t="shared" si="102"/>
        <v>29.719353006872606</v>
      </c>
      <c r="AS124" s="103">
        <f t="shared" si="102"/>
        <v>29.719365665772482</v>
      </c>
      <c r="AT124" s="103">
        <f t="shared" si="102"/>
        <v>29.718473590164056</v>
      </c>
      <c r="AU124" s="103">
        <f t="shared" si="77"/>
        <v>29.831195927343089</v>
      </c>
      <c r="AW124" s="103">
        <v>5500</v>
      </c>
      <c r="AX124" s="103">
        <f t="shared" si="81"/>
        <v>-3.5437039894775334E-3</v>
      </c>
      <c r="AY124" s="103">
        <f t="shared" si="82"/>
        <v>-1.8104280952648183E-2</v>
      </c>
      <c r="AZ124" s="103">
        <f t="shared" si="83"/>
        <v>1.456057696317065E-2</v>
      </c>
      <c r="BA124" s="103">
        <f t="shared" si="84"/>
        <v>0.88821303541375451</v>
      </c>
      <c r="BB124" s="103">
        <f t="shared" si="85"/>
        <v>0.855074777701894</v>
      </c>
      <c r="BC124" s="103">
        <f t="shared" si="86"/>
        <v>-3.0119310265143389</v>
      </c>
      <c r="BD124" s="103">
        <f t="shared" si="87"/>
        <v>-15.403147690468712</v>
      </c>
      <c r="BE124" s="103">
        <f t="shared" si="88"/>
        <v>59.835413244256884</v>
      </c>
      <c r="BF124" s="103">
        <f t="shared" si="89"/>
        <v>59.835413279135494</v>
      </c>
      <c r="BG124" s="103">
        <f t="shared" si="90"/>
        <v>59.835412966456779</v>
      </c>
      <c r="BH124" s="103">
        <f t="shared" si="91"/>
        <v>59.835415769550082</v>
      </c>
      <c r="BI124" s="103">
        <f t="shared" si="92"/>
        <v>59.83539064049986</v>
      </c>
      <c r="BJ124" s="103">
        <f t="shared" si="93"/>
        <v>59.835615919625013</v>
      </c>
      <c r="BK124" s="103">
        <f t="shared" si="94"/>
        <v>59.833596581268083</v>
      </c>
      <c r="BL124" s="103">
        <f t="shared" si="95"/>
        <v>59.851719401477773</v>
      </c>
    </row>
    <row r="125" spans="1:64" ht="12.95" customHeight="1" x14ac:dyDescent="0.2">
      <c r="A125" s="20" t="s">
        <v>403</v>
      </c>
      <c r="B125" s="182" t="s">
        <v>78</v>
      </c>
      <c r="C125" s="20">
        <v>37575.421999999999</v>
      </c>
      <c r="D125" s="20" t="s">
        <v>142</v>
      </c>
      <c r="E125" s="103">
        <f t="shared" si="59"/>
        <v>-15133.880685701306</v>
      </c>
      <c r="F125" s="103">
        <f t="shared" si="60"/>
        <v>-15134</v>
      </c>
      <c r="G125" s="103">
        <f t="shared" si="100"/>
        <v>0.11766799999895738</v>
      </c>
      <c r="I125" s="103">
        <f t="shared" si="96"/>
        <v>0.11766799999895738</v>
      </c>
      <c r="P125" s="103">
        <f t="shared" si="62"/>
        <v>-4.5222223669530999E-2</v>
      </c>
      <c r="Q125" s="121">
        <f t="shared" si="63"/>
        <v>22556.921999999999</v>
      </c>
      <c r="S125" s="103">
        <f t="shared" si="64"/>
        <v>2.6533224966770172E-2</v>
      </c>
      <c r="T125" s="103">
        <f t="shared" si="97"/>
        <v>0.1</v>
      </c>
      <c r="U125" s="103">
        <f t="shared" si="101"/>
        <v>2.6533224966770173E-3</v>
      </c>
      <c r="X125" s="103">
        <v>37500</v>
      </c>
      <c r="Y125" s="103">
        <f t="shared" si="98"/>
        <v>-7.4098683456742503E-2</v>
      </c>
      <c r="Z125" s="103">
        <f t="shared" si="66"/>
        <v>-15134</v>
      </c>
      <c r="AA125" s="103">
        <f t="shared" si="67"/>
        <v>-5.8362876992743683E-3</v>
      </c>
      <c r="AB125" s="103">
        <f t="shared" si="68"/>
        <v>0.13461872426753888</v>
      </c>
      <c r="AC125" s="103">
        <f t="shared" si="69"/>
        <v>0.16289022366848838</v>
      </c>
      <c r="AD125" s="103">
        <f t="shared" si="78"/>
        <v>0.12350428769823175</v>
      </c>
      <c r="AE125" s="103">
        <f t="shared" si="79"/>
        <v>1.52533090798476E-3</v>
      </c>
      <c r="AF125" s="103">
        <f t="shared" si="80"/>
        <v>0.16289022366848838</v>
      </c>
      <c r="AG125" s="118"/>
      <c r="AH125" s="103">
        <f t="shared" si="70"/>
        <v>-1.6950724268581487E-2</v>
      </c>
      <c r="AI125" s="103">
        <f t="shared" si="71"/>
        <v>1.0906854862326032</v>
      </c>
      <c r="AJ125" s="103">
        <f t="shared" si="72"/>
        <v>-0.97575549996529021</v>
      </c>
      <c r="AK125" s="103">
        <f t="shared" si="73"/>
        <v>-6.6969659688814284E-2</v>
      </c>
      <c r="AL125" s="103">
        <f t="shared" si="74"/>
        <v>-0.63608917481233129</v>
      </c>
      <c r="AM125" s="103">
        <f t="shared" si="75"/>
        <v>-0.32922065388943167</v>
      </c>
      <c r="AN125" s="103">
        <f t="shared" si="102"/>
        <v>30.844075985449741</v>
      </c>
      <c r="AO125" s="103">
        <f t="shared" si="102"/>
        <v>30.844076026376964</v>
      </c>
      <c r="AP125" s="103">
        <f t="shared" si="102"/>
        <v>30.844076458109974</v>
      </c>
      <c r="AQ125" s="103">
        <f t="shared" si="102"/>
        <v>30.844081012366718</v>
      </c>
      <c r="AR125" s="103">
        <f t="shared" si="102"/>
        <v>30.844129053408491</v>
      </c>
      <c r="AS125" s="103">
        <f t="shared" si="102"/>
        <v>30.844635728825224</v>
      </c>
      <c r="AT125" s="103">
        <f t="shared" si="102"/>
        <v>30.849969504036654</v>
      </c>
      <c r="AU125" s="103">
        <f t="shared" si="77"/>
        <v>30.905086005122946</v>
      </c>
      <c r="AW125" s="103">
        <v>5750</v>
      </c>
      <c r="AX125" s="103">
        <f t="shared" si="81"/>
        <v>-7.6526271553325285E-3</v>
      </c>
      <c r="AY125" s="103">
        <f t="shared" si="82"/>
        <v>-1.865618876059923E-2</v>
      </c>
      <c r="AZ125" s="103">
        <f t="shared" si="83"/>
        <v>1.1003561605266702E-2</v>
      </c>
      <c r="BA125" s="103">
        <f t="shared" si="84"/>
        <v>0.89678898166863119</v>
      </c>
      <c r="BB125" s="103">
        <f t="shared" si="85"/>
        <v>0.67531437810728834</v>
      </c>
      <c r="BC125" s="103">
        <f t="shared" si="86"/>
        <v>-2.7276268632291552</v>
      </c>
      <c r="BD125" s="103">
        <f t="shared" si="87"/>
        <v>-4.7621249332674527</v>
      </c>
      <c r="BE125" s="103">
        <f t="shared" si="88"/>
        <v>60.152191898148587</v>
      </c>
      <c r="BF125" s="103">
        <f t="shared" si="89"/>
        <v>60.152191955889251</v>
      </c>
      <c r="BG125" s="103">
        <f t="shared" si="90"/>
        <v>60.152191383735548</v>
      </c>
      <c r="BH125" s="103">
        <f t="shared" si="91"/>
        <v>60.152197053228434</v>
      </c>
      <c r="BI125" s="103">
        <f t="shared" si="92"/>
        <v>60.152140874712785</v>
      </c>
      <c r="BJ125" s="103">
        <f t="shared" si="93"/>
        <v>60.1526976121677</v>
      </c>
      <c r="BK125" s="103">
        <f t="shared" si="94"/>
        <v>60.147187036514538</v>
      </c>
      <c r="BL125" s="103">
        <f t="shared" si="95"/>
        <v>60.202434645690658</v>
      </c>
    </row>
    <row r="126" spans="1:64" ht="12.95" customHeight="1" x14ac:dyDescent="0.2">
      <c r="A126" s="20" t="s">
        <v>403</v>
      </c>
      <c r="B126" s="182" t="s">
        <v>79</v>
      </c>
      <c r="C126" s="20">
        <v>37615.383999999998</v>
      </c>
      <c r="D126" s="20" t="s">
        <v>142</v>
      </c>
      <c r="E126" s="103">
        <f t="shared" si="59"/>
        <v>-15093.359575421668</v>
      </c>
      <c r="F126" s="103">
        <f t="shared" si="60"/>
        <v>-15093.5</v>
      </c>
      <c r="G126" s="103">
        <f t="shared" si="100"/>
        <v>0.13848699999653036</v>
      </c>
      <c r="I126" s="103">
        <f t="shared" si="96"/>
        <v>0.13848699999653036</v>
      </c>
      <c r="P126" s="103">
        <f t="shared" si="62"/>
        <v>-4.4311477760978789E-2</v>
      </c>
      <c r="Q126" s="121">
        <f t="shared" si="63"/>
        <v>22596.883999999998</v>
      </c>
      <c r="S126" s="103">
        <f t="shared" si="64"/>
        <v>3.3415283470462569E-2</v>
      </c>
      <c r="T126" s="103">
        <f t="shared" si="97"/>
        <v>0.1</v>
      </c>
      <c r="U126" s="103">
        <f t="shared" si="101"/>
        <v>3.341528347046257E-3</v>
      </c>
      <c r="X126" s="103">
        <v>38000</v>
      </c>
      <c r="Y126" s="103">
        <f t="shared" si="98"/>
        <v>-8.0433498209265056E-2</v>
      </c>
      <c r="Z126" s="103">
        <f t="shared" si="66"/>
        <v>-15093.5</v>
      </c>
      <c r="AA126" s="103">
        <f t="shared" si="67"/>
        <v>-5.9990970117788159E-3</v>
      </c>
      <c r="AB126" s="103">
        <f t="shared" si="68"/>
        <v>0.15557479687258755</v>
      </c>
      <c r="AC126" s="103">
        <f t="shared" si="69"/>
        <v>0.18279847775750915</v>
      </c>
      <c r="AD126" s="103">
        <f t="shared" si="78"/>
        <v>0.14448609700830917</v>
      </c>
      <c r="AE126" s="103">
        <f t="shared" si="79"/>
        <v>2.0876232228694527E-3</v>
      </c>
      <c r="AF126" s="103">
        <f t="shared" si="80"/>
        <v>0.18279847775750915</v>
      </c>
      <c r="AG126" s="118"/>
      <c r="AH126" s="103">
        <f t="shared" si="70"/>
        <v>-1.7087796876057184E-2</v>
      </c>
      <c r="AI126" s="103">
        <f t="shared" si="71"/>
        <v>1.095097864797101</v>
      </c>
      <c r="AJ126" s="103">
        <f t="shared" si="72"/>
        <v>-0.98855048385253685</v>
      </c>
      <c r="AK126" s="103">
        <f t="shared" si="73"/>
        <v>-6.0540803125756264E-2</v>
      </c>
      <c r="AL126" s="103">
        <f t="shared" si="74"/>
        <v>-0.56690867707591097</v>
      </c>
      <c r="AM126" s="103">
        <f t="shared" si="75"/>
        <v>-0.29129802841191105</v>
      </c>
      <c r="AN126" s="103">
        <f t="shared" si="102"/>
        <v>30.906970831751263</v>
      </c>
      <c r="AO126" s="103">
        <f t="shared" si="102"/>
        <v>30.906970877574899</v>
      </c>
      <c r="AP126" s="103">
        <f t="shared" si="102"/>
        <v>30.906971343050383</v>
      </c>
      <c r="AQ126" s="103">
        <f t="shared" si="102"/>
        <v>30.906976071333446</v>
      </c>
      <c r="AR126" s="103">
        <f t="shared" si="102"/>
        <v>30.907024100353961</v>
      </c>
      <c r="AS126" s="103">
        <f t="shared" si="102"/>
        <v>30.90751189732293</v>
      </c>
      <c r="AT126" s="103">
        <f t="shared" si="102"/>
        <v>30.91245863617559</v>
      </c>
      <c r="AU126" s="103">
        <f t="shared" si="77"/>
        <v>30.961901874685438</v>
      </c>
      <c r="AW126" s="103">
        <v>6000</v>
      </c>
      <c r="AX126" s="103">
        <f t="shared" si="81"/>
        <v>-1.2935174102259306E-2</v>
      </c>
      <c r="AY126" s="103">
        <f t="shared" si="82"/>
        <v>-1.9212834550087151E-2</v>
      </c>
      <c r="AZ126" s="103">
        <f t="shared" si="83"/>
        <v>6.277660447827846E-3</v>
      </c>
      <c r="BA126" s="103">
        <f t="shared" si="84"/>
        <v>0.91426144701628143</v>
      </c>
      <c r="BB126" s="103">
        <f t="shared" si="85"/>
        <v>0.43380356156364447</v>
      </c>
      <c r="BC126" s="103">
        <f t="shared" si="86"/>
        <v>-2.4349459481491103</v>
      </c>
      <c r="BD126" s="103">
        <f t="shared" si="87"/>
        <v>-2.7115021970377873</v>
      </c>
      <c r="BE126" s="103">
        <f t="shared" si="88"/>
        <v>60.473599711061333</v>
      </c>
      <c r="BF126" s="103">
        <f t="shared" si="89"/>
        <v>60.473599732529152</v>
      </c>
      <c r="BG126" s="103">
        <f t="shared" si="90"/>
        <v>60.47359946377302</v>
      </c>
      <c r="BH126" s="103">
        <f t="shared" si="91"/>
        <v>60.473602828342678</v>
      </c>
      <c r="BI126" s="103">
        <f t="shared" si="92"/>
        <v>60.473560707961241</v>
      </c>
      <c r="BJ126" s="103">
        <f t="shared" si="93"/>
        <v>60.47408813214922</v>
      </c>
      <c r="BK126" s="103">
        <f t="shared" si="94"/>
        <v>60.467503643219516</v>
      </c>
      <c r="BL126" s="103">
        <f t="shared" si="95"/>
        <v>60.553149889903544</v>
      </c>
    </row>
    <row r="127" spans="1:64" ht="12.95" customHeight="1" x14ac:dyDescent="0.2">
      <c r="A127" s="20" t="s">
        <v>403</v>
      </c>
      <c r="B127" s="182" t="s">
        <v>79</v>
      </c>
      <c r="C127" s="20">
        <v>37694.239000000001</v>
      </c>
      <c r="D127" s="20" t="s">
        <v>142</v>
      </c>
      <c r="E127" s="103">
        <f t="shared" si="59"/>
        <v>-15013.401311293221</v>
      </c>
      <c r="F127" s="103">
        <f t="shared" si="60"/>
        <v>-15013.5</v>
      </c>
      <c r="G127" s="103">
        <f t="shared" si="100"/>
        <v>9.7327000003133435E-2</v>
      </c>
      <c r="I127" s="103">
        <f t="shared" si="96"/>
        <v>9.7327000003133435E-2</v>
      </c>
      <c r="P127" s="103">
        <f t="shared" si="62"/>
        <v>-4.2432924567544557E-2</v>
      </c>
      <c r="Q127" s="121">
        <f t="shared" si="63"/>
        <v>22675.739000000001</v>
      </c>
      <c r="S127" s="103">
        <f t="shared" si="64"/>
        <v>1.95328365160016E-2</v>
      </c>
      <c r="T127" s="103">
        <f t="shared" si="97"/>
        <v>0.1</v>
      </c>
      <c r="U127" s="103">
        <f t="shared" si="101"/>
        <v>1.9532836516001602E-3</v>
      </c>
      <c r="X127" s="103">
        <v>38500</v>
      </c>
      <c r="Y127" s="103">
        <f t="shared" si="98"/>
        <v>-9.2918038184828036E-2</v>
      </c>
      <c r="Z127" s="103">
        <f t="shared" si="66"/>
        <v>-15013.5</v>
      </c>
      <c r="AA127" s="103">
        <f t="shared" si="67"/>
        <v>-6.1218904102595673E-3</v>
      </c>
      <c r="AB127" s="103">
        <f t="shared" si="68"/>
        <v>0.11448638694867598</v>
      </c>
      <c r="AC127" s="103">
        <f t="shared" si="69"/>
        <v>0.13975992457067798</v>
      </c>
      <c r="AD127" s="103">
        <f t="shared" si="78"/>
        <v>0.103448890413393</v>
      </c>
      <c r="AE127" s="103">
        <f t="shared" si="79"/>
        <v>1.0701672927762194E-3</v>
      </c>
      <c r="AF127" s="103">
        <f t="shared" si="80"/>
        <v>0.13975992457067798</v>
      </c>
      <c r="AG127" s="118"/>
      <c r="AH127" s="103">
        <f t="shared" si="70"/>
        <v>-1.7159386945542549E-2</v>
      </c>
      <c r="AI127" s="103">
        <f t="shared" si="71"/>
        <v>1.1025297474690261</v>
      </c>
      <c r="AJ127" s="103">
        <f t="shared" si="72"/>
        <v>-0.99991152998458588</v>
      </c>
      <c r="AK127" s="103">
        <f t="shared" si="73"/>
        <v>-4.6866231083980046E-2</v>
      </c>
      <c r="AL127" s="103">
        <f t="shared" si="74"/>
        <v>-0.42874163810114363</v>
      </c>
      <c r="AM127" s="103">
        <f t="shared" si="75"/>
        <v>-0.21771611843072144</v>
      </c>
      <c r="AN127" s="103">
        <f t="shared" si="102"/>
        <v>31.031893827620955</v>
      </c>
      <c r="AO127" s="103">
        <f t="shared" si="102"/>
        <v>31.03189387739333</v>
      </c>
      <c r="AP127" s="103">
        <f t="shared" si="102"/>
        <v>31.031894353584011</v>
      </c>
      <c r="AQ127" s="103">
        <f t="shared" si="102"/>
        <v>31.031898909471249</v>
      </c>
      <c r="AR127" s="103">
        <f t="shared" si="102"/>
        <v>31.031942496856573</v>
      </c>
      <c r="AS127" s="103">
        <f t="shared" si="102"/>
        <v>31.032359470184169</v>
      </c>
      <c r="AT127" s="103">
        <f t="shared" si="102"/>
        <v>31.036344863844814</v>
      </c>
      <c r="AU127" s="103">
        <f t="shared" si="77"/>
        <v>31.074130752833561</v>
      </c>
      <c r="AW127" s="103">
        <v>6250</v>
      </c>
      <c r="AX127" s="103">
        <f t="shared" si="81"/>
        <v>-1.8998403102244064E-2</v>
      </c>
      <c r="AY127" s="103">
        <f t="shared" si="82"/>
        <v>-1.9774218321111935E-2</v>
      </c>
      <c r="AZ127" s="103">
        <f t="shared" si="83"/>
        <v>7.7581521886787154E-4</v>
      </c>
      <c r="BA127" s="103">
        <f t="shared" si="84"/>
        <v>0.94038919354375505</v>
      </c>
      <c r="BB127" s="103">
        <f t="shared" si="85"/>
        <v>0.14124583468997848</v>
      </c>
      <c r="BC127" s="103">
        <f t="shared" si="86"/>
        <v>-2.1279557394117141</v>
      </c>
      <c r="BD127" s="103">
        <f t="shared" si="87"/>
        <v>-1.8011879994499136</v>
      </c>
      <c r="BE127" s="103">
        <f t="shared" si="88"/>
        <v>60.802764856032788</v>
      </c>
      <c r="BF127" s="103">
        <f t="shared" si="89"/>
        <v>60.802764857502893</v>
      </c>
      <c r="BG127" s="103">
        <f t="shared" si="90"/>
        <v>60.802764828027193</v>
      </c>
      <c r="BH127" s="103">
        <f t="shared" si="91"/>
        <v>60.802765419017696</v>
      </c>
      <c r="BI127" s="103">
        <f t="shared" si="92"/>
        <v>60.802753569738698</v>
      </c>
      <c r="BJ127" s="103">
        <f t="shared" si="93"/>
        <v>60.802991200545392</v>
      </c>
      <c r="BK127" s="103">
        <f t="shared" si="94"/>
        <v>60.798247300717144</v>
      </c>
      <c r="BL127" s="103">
        <f t="shared" si="95"/>
        <v>60.903865134116437</v>
      </c>
    </row>
    <row r="128" spans="1:64" ht="12.95" customHeight="1" x14ac:dyDescent="0.2">
      <c r="A128" s="20" t="s">
        <v>403</v>
      </c>
      <c r="B128" s="182" t="s">
        <v>78</v>
      </c>
      <c r="C128" s="20">
        <v>37854.506999999998</v>
      </c>
      <c r="D128" s="20" t="s">
        <v>142</v>
      </c>
      <c r="E128" s="103">
        <f t="shared" si="59"/>
        <v>-14850.890993934305</v>
      </c>
      <c r="F128" s="103">
        <f t="shared" si="60"/>
        <v>-14851</v>
      </c>
      <c r="G128" s="103">
        <f t="shared" si="100"/>
        <v>0.10750199999893084</v>
      </c>
      <c r="I128" s="103">
        <f t="shared" si="96"/>
        <v>0.10750199999893084</v>
      </c>
      <c r="P128" s="103">
        <f t="shared" si="62"/>
        <v>-3.8370332102893374E-2</v>
      </c>
      <c r="Q128" s="121">
        <f t="shared" si="63"/>
        <v>22836.006999999998</v>
      </c>
      <c r="S128" s="103">
        <f t="shared" si="64"/>
        <v>2.1278737272824894E-2</v>
      </c>
      <c r="T128" s="103">
        <f t="shared" si="97"/>
        <v>0.1</v>
      </c>
      <c r="U128" s="103">
        <f t="shared" si="101"/>
        <v>2.1278737272824896E-3</v>
      </c>
      <c r="X128" s="103">
        <v>39000</v>
      </c>
      <c r="Y128" s="103">
        <f t="shared" si="98"/>
        <v>-0.10674000073320708</v>
      </c>
      <c r="Z128" s="103">
        <f t="shared" si="66"/>
        <v>-14851</v>
      </c>
      <c r="AA128" s="103">
        <f t="shared" si="67"/>
        <v>-5.5429613246207442E-3</v>
      </c>
      <c r="AB128" s="103">
        <f t="shared" si="68"/>
        <v>0.1239769574481332</v>
      </c>
      <c r="AC128" s="103">
        <f t="shared" si="69"/>
        <v>0.14587233210182421</v>
      </c>
      <c r="AD128" s="103">
        <f t="shared" si="78"/>
        <v>0.11304496132355159</v>
      </c>
      <c r="AE128" s="103">
        <f t="shared" si="79"/>
        <v>1.2779163280643275E-3</v>
      </c>
      <c r="AF128" s="103">
        <f t="shared" si="80"/>
        <v>0.14587233210182421</v>
      </c>
      <c r="AG128" s="118"/>
      <c r="AH128" s="103">
        <f t="shared" si="70"/>
        <v>-1.6474957449202354E-2</v>
      </c>
      <c r="AI128" s="103">
        <f t="shared" si="71"/>
        <v>1.1115733821587546</v>
      </c>
      <c r="AJ128" s="103">
        <f t="shared" si="72"/>
        <v>-0.9632712630902136</v>
      </c>
      <c r="AK128" s="103">
        <f t="shared" si="73"/>
        <v>-1.6129883004405068E-2</v>
      </c>
      <c r="AL128" s="103">
        <f t="shared" si="74"/>
        <v>-0.14357278491414535</v>
      </c>
      <c r="AM128" s="103">
        <f t="shared" si="75"/>
        <v>-7.1909959113537647E-2</v>
      </c>
      <c r="AN128" s="103">
        <f t="shared" si="102"/>
        <v>31.287677309401623</v>
      </c>
      <c r="AO128" s="103">
        <f t="shared" si="102"/>
        <v>31.28767733444462</v>
      </c>
      <c r="AP128" s="103">
        <f t="shared" si="102"/>
        <v>31.287677558427887</v>
      </c>
      <c r="AQ128" s="103">
        <f t="shared" si="102"/>
        <v>31.287679561722399</v>
      </c>
      <c r="AR128" s="103">
        <f t="shared" si="102"/>
        <v>31.287697479059613</v>
      </c>
      <c r="AS128" s="103">
        <f t="shared" si="102"/>
        <v>31.287857728730788</v>
      </c>
      <c r="AT128" s="103">
        <f t="shared" si="102"/>
        <v>31.289290828482258</v>
      </c>
      <c r="AU128" s="103">
        <f t="shared" si="77"/>
        <v>31.30209566157194</v>
      </c>
      <c r="AW128" s="103">
        <v>6500</v>
      </c>
      <c r="AX128" s="103">
        <f t="shared" si="81"/>
        <v>-2.5325830525650263E-2</v>
      </c>
      <c r="AY128" s="103">
        <f t="shared" si="82"/>
        <v>-2.0340340073673593E-2</v>
      </c>
      <c r="AZ128" s="103">
        <f t="shared" si="83"/>
        <v>-4.9854904519766709E-3</v>
      </c>
      <c r="BA128" s="103">
        <f t="shared" si="84"/>
        <v>0.97431459437535872</v>
      </c>
      <c r="BB128" s="103">
        <f t="shared" si="85"/>
        <v>-0.18451520873092536</v>
      </c>
      <c r="BC128" s="103">
        <f t="shared" si="86"/>
        <v>-1.8006574073550483</v>
      </c>
      <c r="BD128" s="103">
        <f t="shared" si="87"/>
        <v>-1.2610092547975313</v>
      </c>
      <c r="BE128" s="103">
        <f t="shared" si="88"/>
        <v>61.142636621408812</v>
      </c>
      <c r="BF128" s="103">
        <f t="shared" si="89"/>
        <v>61.142636621409153</v>
      </c>
      <c r="BG128" s="103">
        <f t="shared" si="90"/>
        <v>61.142636621383971</v>
      </c>
      <c r="BH128" s="103">
        <f t="shared" si="91"/>
        <v>61.142636623274619</v>
      </c>
      <c r="BI128" s="103">
        <f t="shared" si="92"/>
        <v>61.142636481320316</v>
      </c>
      <c r="BJ128" s="103">
        <f t="shared" si="93"/>
        <v>61.142647140047941</v>
      </c>
      <c r="BK128" s="103">
        <f t="shared" si="94"/>
        <v>61.141849461139294</v>
      </c>
      <c r="BL128" s="103">
        <f t="shared" si="95"/>
        <v>61.254580378329322</v>
      </c>
    </row>
    <row r="129" spans="1:64" ht="12.95" customHeight="1" x14ac:dyDescent="0.2">
      <c r="A129" s="20" t="s">
        <v>403</v>
      </c>
      <c r="B129" s="182" t="s">
        <v>78</v>
      </c>
      <c r="C129" s="20">
        <v>37932.404999999999</v>
      </c>
      <c r="D129" s="20" t="s">
        <v>142</v>
      </c>
      <c r="E129" s="103">
        <f t="shared" si="59"/>
        <v>-14771.903119239261</v>
      </c>
      <c r="F129" s="103">
        <f t="shared" si="60"/>
        <v>-14772</v>
      </c>
      <c r="G129" s="103">
        <f t="shared" si="100"/>
        <v>9.5544000003428664E-2</v>
      </c>
      <c r="I129" s="103">
        <f t="shared" si="96"/>
        <v>9.5544000003428664E-2</v>
      </c>
      <c r="P129" s="103">
        <f t="shared" si="62"/>
        <v>-3.6320970367407356E-2</v>
      </c>
      <c r="Q129" s="121">
        <f t="shared" si="63"/>
        <v>22913.904999999999</v>
      </c>
      <c r="S129" s="103">
        <f t="shared" si="64"/>
        <v>1.7388370410901462E-2</v>
      </c>
      <c r="T129" s="103">
        <f t="shared" si="97"/>
        <v>0.1</v>
      </c>
      <c r="U129" s="103">
        <f t="shared" si="101"/>
        <v>1.7388370410901463E-3</v>
      </c>
      <c r="X129" s="103">
        <v>39500</v>
      </c>
      <c r="Y129" s="103">
        <f t="shared" si="98"/>
        <v>-0.11650482357381875</v>
      </c>
      <c r="Z129" s="103">
        <f t="shared" si="66"/>
        <v>-14772</v>
      </c>
      <c r="AA129" s="103">
        <f t="shared" si="67"/>
        <v>-4.8659656277190017E-3</v>
      </c>
      <c r="AB129" s="103">
        <f t="shared" si="68"/>
        <v>0.11128994917664999</v>
      </c>
      <c r="AC129" s="103">
        <f t="shared" si="69"/>
        <v>0.13186497037083603</v>
      </c>
      <c r="AD129" s="103">
        <f t="shared" si="78"/>
        <v>0.10040996563114767</v>
      </c>
      <c r="AE129" s="103">
        <f t="shared" si="79"/>
        <v>1.0082161198048257E-3</v>
      </c>
      <c r="AF129" s="103">
        <f t="shared" si="80"/>
        <v>0.13186497037083603</v>
      </c>
      <c r="AG129" s="118"/>
      <c r="AH129" s="103">
        <f t="shared" si="70"/>
        <v>-1.5745949173221318E-2</v>
      </c>
      <c r="AI129" s="103">
        <f t="shared" si="71"/>
        <v>1.112732470616699</v>
      </c>
      <c r="AJ129" s="103">
        <f t="shared" si="72"/>
        <v>-0.91646304879134244</v>
      </c>
      <c r="AK129" s="103">
        <f t="shared" si="73"/>
        <v>-4.2755202531641318E-4</v>
      </c>
      <c r="AL129" s="103">
        <f t="shared" si="74"/>
        <v>-3.7926071612266149E-3</v>
      </c>
      <c r="AM129" s="103">
        <f t="shared" si="75"/>
        <v>-1.8963058536317801E-3</v>
      </c>
      <c r="AN129" s="103">
        <f t="shared" si="102"/>
        <v>31.412539892081039</v>
      </c>
      <c r="AO129" s="103">
        <f t="shared" si="102"/>
        <v>31.412539892776341</v>
      </c>
      <c r="AP129" s="103">
        <f t="shared" si="102"/>
        <v>31.412539898944051</v>
      </c>
      <c r="AQ129" s="103">
        <f t="shared" si="102"/>
        <v>31.412539953655006</v>
      </c>
      <c r="AR129" s="103">
        <f t="shared" si="102"/>
        <v>31.412540438971039</v>
      </c>
      <c r="AS129" s="103">
        <f t="shared" si="102"/>
        <v>31.412544743989098</v>
      </c>
      <c r="AT129" s="103">
        <f t="shared" si="102"/>
        <v>31.412582931845829</v>
      </c>
      <c r="AU129" s="103">
        <f t="shared" si="77"/>
        <v>31.41292167874321</v>
      </c>
      <c r="AW129" s="103">
        <v>6750</v>
      </c>
      <c r="AX129" s="103">
        <f t="shared" si="81"/>
        <v>-3.1268433430121582E-2</v>
      </c>
      <c r="AY129" s="103">
        <f t="shared" si="82"/>
        <v>-2.0911199807772115E-2</v>
      </c>
      <c r="AZ129" s="103">
        <f t="shared" si="83"/>
        <v>-1.0357233622349466E-2</v>
      </c>
      <c r="BA129" s="103">
        <f t="shared" si="84"/>
        <v>1.0138589587584863</v>
      </c>
      <c r="BB129" s="103">
        <f t="shared" si="85"/>
        <v>-0.51300960648502592</v>
      </c>
      <c r="BC129" s="103">
        <f t="shared" si="86"/>
        <v>-1.4475487191054917</v>
      </c>
      <c r="BD129" s="103">
        <f t="shared" si="87"/>
        <v>-0.88376788960392727</v>
      </c>
      <c r="BE129" s="103">
        <f t="shared" si="88"/>
        <v>61.495650227981272</v>
      </c>
      <c r="BF129" s="103">
        <f t="shared" si="89"/>
        <v>61.495650228024019</v>
      </c>
      <c r="BG129" s="103">
        <f t="shared" si="90"/>
        <v>61.495650229655276</v>
      </c>
      <c r="BH129" s="103">
        <f t="shared" si="91"/>
        <v>61.495650291906095</v>
      </c>
      <c r="BI129" s="103">
        <f t="shared" si="92"/>
        <v>61.495652667463617</v>
      </c>
      <c r="BJ129" s="103">
        <f t="shared" si="93"/>
        <v>61.495743303628039</v>
      </c>
      <c r="BK129" s="103">
        <f t="shared" si="94"/>
        <v>61.499176110899292</v>
      </c>
      <c r="BL129" s="103">
        <f t="shared" si="95"/>
        <v>61.605295622542208</v>
      </c>
    </row>
    <row r="130" spans="1:64" ht="12.95" customHeight="1" x14ac:dyDescent="0.2">
      <c r="A130" s="20" t="s">
        <v>403</v>
      </c>
      <c r="B130" s="182" t="s">
        <v>79</v>
      </c>
      <c r="C130" s="20">
        <v>37970.387000000002</v>
      </c>
      <c r="D130" s="20" t="s">
        <v>142</v>
      </c>
      <c r="E130" s="103">
        <f t="shared" si="59"/>
        <v>-14733.389711235624</v>
      </c>
      <c r="F130" s="103">
        <f t="shared" si="60"/>
        <v>-14733.5</v>
      </c>
      <c r="G130" s="103">
        <f t="shared" si="100"/>
        <v>0.10876700000517303</v>
      </c>
      <c r="I130" s="103">
        <f t="shared" ref="I130:I136" si="103">G130</f>
        <v>0.10876700000517303</v>
      </c>
      <c r="P130" s="103">
        <f t="shared" si="62"/>
        <v>-3.531423161334777E-2</v>
      </c>
      <c r="Q130" s="121">
        <f t="shared" si="63"/>
        <v>22951.887000000002</v>
      </c>
      <c r="S130" s="103">
        <f t="shared" si="64"/>
        <v>2.0759401304709837E-2</v>
      </c>
      <c r="T130" s="103">
        <f t="shared" ref="T130:T136" si="104">T$16</f>
        <v>0.1</v>
      </c>
      <c r="U130" s="103">
        <f t="shared" si="101"/>
        <v>2.0759401304709839E-3</v>
      </c>
      <c r="X130" s="103">
        <v>40000</v>
      </c>
      <c r="Y130" s="103">
        <f>R$2+R$3*X130++R$4*X130^2+R$5*SIN(RADIANS(R$6*X130+R$7))</f>
        <v>-0.1186185416014868</v>
      </c>
      <c r="Z130" s="103">
        <f t="shared" si="66"/>
        <v>-14733.5</v>
      </c>
      <c r="AA130" s="103">
        <f t="shared" si="67"/>
        <v>-4.4463629966695218E-3</v>
      </c>
      <c r="AB130" s="103">
        <f t="shared" si="68"/>
        <v>0.12406782717733035</v>
      </c>
      <c r="AC130" s="103">
        <f t="shared" si="69"/>
        <v>0.14408123161852079</v>
      </c>
      <c r="AD130" s="103">
        <f t="shared" si="78"/>
        <v>0.11321336300184255</v>
      </c>
      <c r="AE130" s="103">
        <f t="shared" si="79"/>
        <v>1.2817265562186974E-3</v>
      </c>
      <c r="AF130" s="103">
        <f t="shared" si="80"/>
        <v>0.14408123161852079</v>
      </c>
      <c r="AG130" s="118"/>
      <c r="AH130" s="103">
        <f t="shared" si="70"/>
        <v>-1.5300827172157324E-2</v>
      </c>
      <c r="AI130" s="103">
        <f t="shared" si="71"/>
        <v>1.1124998229299103</v>
      </c>
      <c r="AJ130" s="103">
        <f t="shared" si="72"/>
        <v>-0.88708381495089905</v>
      </c>
      <c r="AK130" s="103">
        <f t="shared" si="73"/>
        <v>7.2513842001438083E-3</v>
      </c>
      <c r="AL130" s="103">
        <f t="shared" si="74"/>
        <v>6.4367805783137916E-2</v>
      </c>
      <c r="AM130" s="103">
        <f t="shared" si="75"/>
        <v>3.2195019565017455E-2</v>
      </c>
      <c r="AN130" s="103">
        <f t="shared" si="102"/>
        <v>31.473408373208102</v>
      </c>
      <c r="AO130" s="103">
        <f t="shared" si="102"/>
        <v>31.473408361524342</v>
      </c>
      <c r="AP130" s="103">
        <f t="shared" si="102"/>
        <v>31.473408257712148</v>
      </c>
      <c r="AQ130" s="103">
        <f t="shared" si="102"/>
        <v>31.473407335323223</v>
      </c>
      <c r="AR130" s="103">
        <f t="shared" si="102"/>
        <v>31.473399139743339</v>
      </c>
      <c r="AS130" s="103">
        <f t="shared" si="102"/>
        <v>31.47332632081482</v>
      </c>
      <c r="AT130" s="103">
        <f t="shared" si="102"/>
        <v>31.472679327297751</v>
      </c>
      <c r="AU130" s="103">
        <f t="shared" si="77"/>
        <v>31.466931826351995</v>
      </c>
      <c r="AW130" s="103">
        <v>7000</v>
      </c>
      <c r="AX130" s="103">
        <f t="shared" si="81"/>
        <v>-3.6070645794358536E-2</v>
      </c>
      <c r="AY130" s="103">
        <f t="shared" si="82"/>
        <v>-2.1486797523407507E-2</v>
      </c>
      <c r="AZ130" s="103">
        <f t="shared" si="83"/>
        <v>-1.4583848270951031E-2</v>
      </c>
      <c r="BA130" s="103">
        <f t="shared" si="84"/>
        <v>1.0546223142201792</v>
      </c>
      <c r="BB130" s="103">
        <f t="shared" si="85"/>
        <v>-0.79636552622714296</v>
      </c>
      <c r="BC130" s="103">
        <f t="shared" si="86"/>
        <v>-1.0649739945148242</v>
      </c>
      <c r="BD130" s="103">
        <f t="shared" si="87"/>
        <v>-0.58926267500489282</v>
      </c>
      <c r="BE130" s="103">
        <f t="shared" si="88"/>
        <v>61.863098216672334</v>
      </c>
      <c r="BF130" s="103">
        <f t="shared" si="89"/>
        <v>61.863098222982934</v>
      </c>
      <c r="BG130" s="103">
        <f t="shared" si="90"/>
        <v>61.86309832182728</v>
      </c>
      <c r="BH130" s="103">
        <f t="shared" si="91"/>
        <v>61.863099870046561</v>
      </c>
      <c r="BI130" s="103">
        <f t="shared" si="92"/>
        <v>61.863124119668129</v>
      </c>
      <c r="BJ130" s="103">
        <f t="shared" si="93"/>
        <v>61.863503827745213</v>
      </c>
      <c r="BK130" s="103">
        <f t="shared" si="94"/>
        <v>61.869422340685624</v>
      </c>
      <c r="BL130" s="103">
        <f t="shared" si="95"/>
        <v>61.956010866755094</v>
      </c>
    </row>
    <row r="131" spans="1:64" ht="12.95" customHeight="1" x14ac:dyDescent="0.2">
      <c r="A131" s="20" t="s">
        <v>403</v>
      </c>
      <c r="B131" s="182" t="s">
        <v>78</v>
      </c>
      <c r="C131" s="20">
        <v>38086.277000000002</v>
      </c>
      <c r="D131" s="20" t="s">
        <v>142</v>
      </c>
      <c r="E131" s="103">
        <f t="shared" si="59"/>
        <v>-14615.878288626463</v>
      </c>
      <c r="F131" s="103">
        <f t="shared" si="60"/>
        <v>-14616</v>
      </c>
      <c r="G131" s="103">
        <f t="shared" si="100"/>
        <v>0.12003200000617653</v>
      </c>
      <c r="I131" s="103">
        <f t="shared" si="103"/>
        <v>0.12003200000617653</v>
      </c>
      <c r="P131" s="103">
        <f t="shared" si="62"/>
        <v>-3.2242570627304477E-2</v>
      </c>
      <c r="Q131" s="121">
        <f t="shared" si="63"/>
        <v>23067.777000000002</v>
      </c>
      <c r="S131" s="103">
        <f t="shared" si="64"/>
        <v>2.3187544861610999E-2</v>
      </c>
      <c r="T131" s="103">
        <f t="shared" si="104"/>
        <v>0.1</v>
      </c>
      <c r="U131" s="103">
        <f t="shared" si="101"/>
        <v>2.3187544861610998E-3</v>
      </c>
      <c r="X131" s="103">
        <v>40500</v>
      </c>
      <c r="Y131" s="103">
        <f>R$2+R$3*X131++R$4*X131^2+R$5*SIN(RADIANS(R$6*X131+R$7))</f>
        <v>-0.11287529366922303</v>
      </c>
      <c r="Z131" s="103">
        <f t="shared" si="66"/>
        <v>-14616</v>
      </c>
      <c r="AA131" s="103">
        <f t="shared" si="67"/>
        <v>-2.8271288695617663E-3</v>
      </c>
      <c r="AB131" s="103">
        <f t="shared" si="68"/>
        <v>0.13363501448201082</v>
      </c>
      <c r="AC131" s="103">
        <f t="shared" si="69"/>
        <v>0.15227457063348102</v>
      </c>
      <c r="AD131" s="103">
        <f t="shared" si="78"/>
        <v>0.1228591288757383</v>
      </c>
      <c r="AE131" s="103">
        <f t="shared" si="79"/>
        <v>1.5094365548105274E-3</v>
      </c>
      <c r="AF131" s="103">
        <f t="shared" si="80"/>
        <v>0.15227457063348102</v>
      </c>
      <c r="AG131" s="118"/>
      <c r="AH131" s="103">
        <f t="shared" si="70"/>
        <v>-1.3603014475834271E-2</v>
      </c>
      <c r="AI131" s="103">
        <f t="shared" si="71"/>
        <v>1.1085963020384355</v>
      </c>
      <c r="AJ131" s="103">
        <f t="shared" si="72"/>
        <v>-0.77303257390183311</v>
      </c>
      <c r="AK131" s="103">
        <f t="shared" si="73"/>
        <v>3.0259476460377653E-2</v>
      </c>
      <c r="AL131" s="103">
        <f t="shared" si="74"/>
        <v>0.27174886411582411</v>
      </c>
      <c r="AM131" s="103">
        <f t="shared" si="75"/>
        <v>0.13671681838543692</v>
      </c>
      <c r="AN131" s="103">
        <f t="shared" si="102"/>
        <v>31.658889293831052</v>
      </c>
      <c r="AO131" s="103">
        <f t="shared" si="102"/>
        <v>31.658889252220877</v>
      </c>
      <c r="AP131" s="103">
        <f t="shared" si="102"/>
        <v>31.658888871949273</v>
      </c>
      <c r="AQ131" s="103">
        <f t="shared" si="102"/>
        <v>31.658885396683278</v>
      </c>
      <c r="AR131" s="103">
        <f t="shared" si="102"/>
        <v>31.658853636697014</v>
      </c>
      <c r="AS131" s="103">
        <f t="shared" si="102"/>
        <v>31.658563398050816</v>
      </c>
      <c r="AT131" s="103">
        <f t="shared" si="102"/>
        <v>31.655912014264217</v>
      </c>
      <c r="AU131" s="103">
        <f t="shared" si="77"/>
        <v>31.631767991132051</v>
      </c>
      <c r="AW131" s="103">
        <v>7250</v>
      </c>
      <c r="AX131" s="103">
        <f t="shared" si="81"/>
        <v>-3.8972938467399104E-2</v>
      </c>
      <c r="AY131" s="103">
        <f t="shared" si="82"/>
        <v>-2.2067133220579765E-2</v>
      </c>
      <c r="AZ131" s="103">
        <f t="shared" si="83"/>
        <v>-1.6905805246819342E-2</v>
      </c>
      <c r="BA131" s="103">
        <f t="shared" si="84"/>
        <v>1.0895130069277259</v>
      </c>
      <c r="BB131" s="103">
        <f t="shared" si="85"/>
        <v>-0.97182199079720732</v>
      </c>
      <c r="BC131" s="103">
        <f t="shared" si="86"/>
        <v>-0.65339489054997546</v>
      </c>
      <c r="BD131" s="103">
        <f t="shared" si="87"/>
        <v>-0.33883900231275543</v>
      </c>
      <c r="BE131" s="103">
        <f t="shared" si="88"/>
        <v>62.244228395299317</v>
      </c>
      <c r="BF131" s="103">
        <f t="shared" si="89"/>
        <v>62.244228434796177</v>
      </c>
      <c r="BG131" s="103">
        <f t="shared" si="90"/>
        <v>62.244228855766416</v>
      </c>
      <c r="BH131" s="103">
        <f t="shared" si="91"/>
        <v>62.244233342595315</v>
      </c>
      <c r="BI131" s="103">
        <f t="shared" si="92"/>
        <v>62.244281163749882</v>
      </c>
      <c r="BJ131" s="103">
        <f t="shared" si="93"/>
        <v>62.244790752712262</v>
      </c>
      <c r="BK131" s="103">
        <f t="shared" si="94"/>
        <v>62.250210339601864</v>
      </c>
      <c r="BL131" s="103">
        <f t="shared" si="95"/>
        <v>62.306726110967979</v>
      </c>
    </row>
    <row r="132" spans="1:64" ht="12.95" customHeight="1" x14ac:dyDescent="0.2">
      <c r="A132" s="20" t="s">
        <v>403</v>
      </c>
      <c r="B132" s="182" t="s">
        <v>79</v>
      </c>
      <c r="C132" s="20">
        <v>38172.533000000003</v>
      </c>
      <c r="D132" s="20" t="s">
        <v>142</v>
      </c>
      <c r="E132" s="103">
        <f t="shared" si="59"/>
        <v>-14528.415476748165</v>
      </c>
      <c r="F132" s="103">
        <f t="shared" si="60"/>
        <v>-14528.5</v>
      </c>
      <c r="G132" s="103">
        <f t="shared" si="100"/>
        <v>8.3357000003161374E-2</v>
      </c>
      <c r="I132" s="103">
        <f t="shared" si="103"/>
        <v>8.3357000003161374E-2</v>
      </c>
      <c r="P132" s="103">
        <f t="shared" si="62"/>
        <v>-2.9989692867610617E-2</v>
      </c>
      <c r="Q132" s="121">
        <f t="shared" si="63"/>
        <v>23154.033000000003</v>
      </c>
      <c r="S132" s="103">
        <f t="shared" si="64"/>
        <v>1.2847472784741115E-2</v>
      </c>
      <c r="T132" s="103">
        <f t="shared" si="104"/>
        <v>0.1</v>
      </c>
      <c r="U132" s="103">
        <f t="shared" si="101"/>
        <v>1.2847472784741115E-3</v>
      </c>
      <c r="Z132" s="103">
        <f t="shared" si="66"/>
        <v>-14528.5</v>
      </c>
      <c r="AA132" s="103">
        <f t="shared" si="67"/>
        <v>-1.3227467822775289E-3</v>
      </c>
      <c r="AB132" s="103">
        <f t="shared" si="68"/>
        <v>9.5396436535562235E-2</v>
      </c>
      <c r="AC132" s="103">
        <f t="shared" si="69"/>
        <v>0.113346692870772</v>
      </c>
      <c r="AD132" s="103">
        <f t="shared" si="78"/>
        <v>8.4679746785438909E-2</v>
      </c>
      <c r="AE132" s="103">
        <f t="shared" si="79"/>
        <v>7.1706595156460513E-4</v>
      </c>
      <c r="AF132" s="103">
        <f t="shared" si="80"/>
        <v>0.113346692870772</v>
      </c>
      <c r="AG132" s="118"/>
      <c r="AH132" s="103">
        <f t="shared" si="70"/>
        <v>-1.2039436532400865E-2</v>
      </c>
      <c r="AI132" s="103">
        <f t="shared" si="71"/>
        <v>1.1027150347963937</v>
      </c>
      <c r="AJ132" s="103">
        <f t="shared" si="72"/>
        <v>-0.66730606065836884</v>
      </c>
      <c r="AK132" s="103">
        <f t="shared" si="73"/>
        <v>4.6458738240022134E-2</v>
      </c>
      <c r="AL132" s="103">
        <f t="shared" si="74"/>
        <v>0.42477084474852744</v>
      </c>
      <c r="AM132" s="103">
        <f t="shared" si="75"/>
        <v>0.21563750909367999</v>
      </c>
      <c r="AN132" s="103">
        <f t="shared" si="102"/>
        <v>31.796380974555369</v>
      </c>
      <c r="AO132" s="103">
        <f t="shared" si="102"/>
        <v>31.796380924813416</v>
      </c>
      <c r="AP132" s="103">
        <f t="shared" si="102"/>
        <v>31.796380449597926</v>
      </c>
      <c r="AQ132" s="103">
        <f t="shared" si="102"/>
        <v>31.796375909576216</v>
      </c>
      <c r="AR132" s="103">
        <f t="shared" si="102"/>
        <v>31.796332536411914</v>
      </c>
      <c r="AS132" s="103">
        <f t="shared" si="102"/>
        <v>31.795918208152777</v>
      </c>
      <c r="AT132" s="103">
        <f t="shared" si="102"/>
        <v>31.791963719336586</v>
      </c>
      <c r="AU132" s="103">
        <f t="shared" si="77"/>
        <v>31.754518326606558</v>
      </c>
      <c r="AW132" s="103">
        <v>7500</v>
      </c>
      <c r="AX132" s="103">
        <f t="shared" si="81"/>
        <v>-3.9417454111676589E-2</v>
      </c>
      <c r="AY132" s="103">
        <f t="shared" si="82"/>
        <v>-2.2652206899288888E-2</v>
      </c>
      <c r="AZ132" s="103">
        <f t="shared" si="83"/>
        <v>-1.6765247212387705E-2</v>
      </c>
      <c r="BA132" s="103">
        <f t="shared" si="84"/>
        <v>1.1100216055551622</v>
      </c>
      <c r="BB132" s="103">
        <f t="shared" si="85"/>
        <v>-0.9809190502508085</v>
      </c>
      <c r="BC132" s="103">
        <f t="shared" si="86"/>
        <v>-0.21977698604495172</v>
      </c>
      <c r="BD132" s="103">
        <f t="shared" si="87"/>
        <v>-0.11033295880069238</v>
      </c>
      <c r="BE132" s="103">
        <f t="shared" si="88"/>
        <v>62.63544130710558</v>
      </c>
      <c r="BF132" s="103">
        <f t="shared" si="89"/>
        <v>62.635441342939501</v>
      </c>
      <c r="BG132" s="103">
        <f t="shared" si="90"/>
        <v>62.635441667035444</v>
      </c>
      <c r="BH132" s="103">
        <f t="shared" si="91"/>
        <v>62.635444598284494</v>
      </c>
      <c r="BI132" s="103">
        <f t="shared" si="92"/>
        <v>62.635471109557287</v>
      </c>
      <c r="BJ132" s="103">
        <f t="shared" si="93"/>
        <v>62.635710880713589</v>
      </c>
      <c r="BK132" s="103">
        <f t="shared" si="94"/>
        <v>62.637878883100448</v>
      </c>
      <c r="BL132" s="103">
        <f t="shared" si="95"/>
        <v>62.657441355180865</v>
      </c>
    </row>
    <row r="133" spans="1:64" ht="12.95" customHeight="1" x14ac:dyDescent="0.2">
      <c r="A133" s="20" t="s">
        <v>403</v>
      </c>
      <c r="B133" s="182" t="s">
        <v>78</v>
      </c>
      <c r="C133" s="20">
        <v>38287.47</v>
      </c>
      <c r="D133" s="20" t="s">
        <v>142</v>
      </c>
      <c r="E133" s="103">
        <f t="shared" si="59"/>
        <v>-14411.870387608215</v>
      </c>
      <c r="F133" s="103">
        <f t="shared" si="60"/>
        <v>-14412</v>
      </c>
      <c r="G133" s="103">
        <f t="shared" si="100"/>
        <v>0.12782400000287453</v>
      </c>
      <c r="I133" s="103">
        <f t="shared" si="103"/>
        <v>0.12782400000287453</v>
      </c>
      <c r="P133" s="103">
        <f t="shared" si="62"/>
        <v>-2.7093914475908497E-2</v>
      </c>
      <c r="Q133" s="121">
        <f t="shared" si="63"/>
        <v>23268.97</v>
      </c>
      <c r="S133" s="103">
        <f t="shared" si="64"/>
        <v>2.3999560226455535E-2</v>
      </c>
      <c r="T133" s="103">
        <f t="shared" si="104"/>
        <v>0.1</v>
      </c>
      <c r="U133" s="103">
        <f t="shared" si="101"/>
        <v>2.3999560226455538E-3</v>
      </c>
      <c r="Z133" s="103">
        <f t="shared" si="66"/>
        <v>-14412</v>
      </c>
      <c r="AA133" s="103">
        <f t="shared" si="67"/>
        <v>1.0063378214710365E-3</v>
      </c>
      <c r="AB133" s="103">
        <f t="shared" si="68"/>
        <v>0.13745463605438601</v>
      </c>
      <c r="AC133" s="103">
        <f t="shared" si="69"/>
        <v>0.15491791447878303</v>
      </c>
      <c r="AD133" s="103">
        <f t="shared" si="78"/>
        <v>0.1268176621814035</v>
      </c>
      <c r="AE133" s="103">
        <f t="shared" si="79"/>
        <v>1.6082719441156579E-3</v>
      </c>
      <c r="AF133" s="103">
        <f t="shared" si="80"/>
        <v>0.15491791447878303</v>
      </c>
      <c r="AG133" s="118"/>
      <c r="AH133" s="103">
        <f t="shared" si="70"/>
        <v>-9.6306360515114788E-3</v>
      </c>
      <c r="AI133" s="103">
        <f t="shared" si="71"/>
        <v>1.0913966534201696</v>
      </c>
      <c r="AJ133" s="103">
        <f t="shared" si="72"/>
        <v>-0.50550263602139345</v>
      </c>
      <c r="AK133" s="103">
        <f t="shared" si="73"/>
        <v>6.5995791348181163E-2</v>
      </c>
      <c r="AL133" s="103">
        <f t="shared" si="74"/>
        <v>0.62539225466074366</v>
      </c>
      <c r="AM133" s="103">
        <f t="shared" si="75"/>
        <v>0.32330285810756931</v>
      </c>
      <c r="AN133" s="103">
        <f t="shared" ref="AN133:AT148" si="105">$AU133+$AB$7*SIN(AO133)</f>
        <v>31.97803526951726</v>
      </c>
      <c r="AO133" s="103">
        <f t="shared" si="105"/>
        <v>31.978035227741369</v>
      </c>
      <c r="AP133" s="103">
        <f t="shared" si="105"/>
        <v>31.978034789780963</v>
      </c>
      <c r="AQ133" s="103">
        <f t="shared" si="105"/>
        <v>31.978030198400759</v>
      </c>
      <c r="AR133" s="103">
        <f t="shared" si="105"/>
        <v>31.977982065231863</v>
      </c>
      <c r="AS133" s="103">
        <f t="shared" si="105"/>
        <v>31.977477554864812</v>
      </c>
      <c r="AT133" s="103">
        <f t="shared" si="105"/>
        <v>31.972199081789139</v>
      </c>
      <c r="AU133" s="103">
        <f t="shared" si="77"/>
        <v>31.917951630409767</v>
      </c>
      <c r="AW133" s="103">
        <v>7750</v>
      </c>
      <c r="AX133" s="103">
        <f t="shared" si="81"/>
        <v>-3.7296643728074105E-2</v>
      </c>
      <c r="AY133" s="103">
        <f t="shared" si="82"/>
        <v>-2.3242018559534883E-2</v>
      </c>
      <c r="AZ133" s="103">
        <f t="shared" si="83"/>
        <v>-1.4054625168539225E-2</v>
      </c>
      <c r="BA133" s="103">
        <f t="shared" si="84"/>
        <v>1.1099628991601365</v>
      </c>
      <c r="BB133" s="103">
        <f t="shared" si="85"/>
        <v>-0.80353108265801987</v>
      </c>
      <c r="BC133" s="103">
        <f t="shared" si="86"/>
        <v>0.22215300426485191</v>
      </c>
      <c r="BD133" s="103">
        <f t="shared" si="87"/>
        <v>0.1115355881776621</v>
      </c>
      <c r="BE133" s="103">
        <f t="shared" si="88"/>
        <v>63.030391762747769</v>
      </c>
      <c r="BF133" s="103">
        <f t="shared" si="89"/>
        <v>63.030391726619456</v>
      </c>
      <c r="BG133" s="103">
        <f t="shared" si="90"/>
        <v>63.030391399721857</v>
      </c>
      <c r="BH133" s="103">
        <f t="shared" si="91"/>
        <v>63.030388441875033</v>
      </c>
      <c r="BI133" s="103">
        <f t="shared" si="92"/>
        <v>63.03036167865725</v>
      </c>
      <c r="BJ133" s="103">
        <f t="shared" si="93"/>
        <v>63.030119526002757</v>
      </c>
      <c r="BK133" s="103">
        <f t="shared" si="94"/>
        <v>63.027929070838091</v>
      </c>
      <c r="BL133" s="103">
        <f t="shared" si="95"/>
        <v>63.008156599393757</v>
      </c>
    </row>
    <row r="134" spans="1:64" ht="12.95" customHeight="1" x14ac:dyDescent="0.2">
      <c r="A134" s="20" t="s">
        <v>403</v>
      </c>
      <c r="B134" s="182" t="s">
        <v>78</v>
      </c>
      <c r="C134" s="20">
        <v>38288.445</v>
      </c>
      <c r="D134" s="20" t="s">
        <v>142</v>
      </c>
      <c r="E134" s="103">
        <f t="shared" si="59"/>
        <v>-14410.881746335941</v>
      </c>
      <c r="F134" s="103">
        <f t="shared" si="60"/>
        <v>-14411</v>
      </c>
      <c r="G134" s="103">
        <f t="shared" si="100"/>
        <v>0.11662200000137091</v>
      </c>
      <c r="I134" s="103">
        <f t="shared" si="103"/>
        <v>0.11662200000137091</v>
      </c>
      <c r="P134" s="103">
        <f t="shared" si="62"/>
        <v>-2.7069749372728654E-2</v>
      </c>
      <c r="Q134" s="121">
        <f t="shared" si="63"/>
        <v>23269.945</v>
      </c>
      <c r="S134" s="103">
        <f t="shared" si="64"/>
        <v>2.0647318838189044E-2</v>
      </c>
      <c r="T134" s="103">
        <f t="shared" si="104"/>
        <v>0.1</v>
      </c>
      <c r="U134" s="103">
        <f t="shared" si="101"/>
        <v>2.0647318838189046E-3</v>
      </c>
      <c r="Z134" s="103">
        <f t="shared" si="66"/>
        <v>-14411</v>
      </c>
      <c r="AA134" s="103">
        <f t="shared" si="67"/>
        <v>1.0276973091518215E-3</v>
      </c>
      <c r="AB134" s="103">
        <f t="shared" si="68"/>
        <v>0.12623058785504282</v>
      </c>
      <c r="AC134" s="103">
        <f t="shared" si="69"/>
        <v>0.14369174937409956</v>
      </c>
      <c r="AD134" s="103">
        <f t="shared" si="78"/>
        <v>0.11559430269221908</v>
      </c>
      <c r="AE134" s="103">
        <f t="shared" si="79"/>
        <v>1.3362042814900369E-3</v>
      </c>
      <c r="AF134" s="103">
        <f t="shared" si="80"/>
        <v>0.14369174937409956</v>
      </c>
      <c r="AG134" s="118"/>
      <c r="AH134" s="103">
        <f t="shared" si="70"/>
        <v>-9.608587853671904E-3</v>
      </c>
      <c r="AI134" s="103">
        <f t="shared" si="71"/>
        <v>1.0912841164729572</v>
      </c>
      <c r="AJ134" s="103">
        <f t="shared" si="72"/>
        <v>-0.50403233461139396</v>
      </c>
      <c r="AK134" s="103">
        <f t="shared" si="73"/>
        <v>6.6151362887175977E-2</v>
      </c>
      <c r="AL134" s="103">
        <f t="shared" si="74"/>
        <v>0.62709546076697531</v>
      </c>
      <c r="AM134" s="103">
        <f t="shared" si="75"/>
        <v>0.32424373402151402</v>
      </c>
      <c r="AN134" s="103">
        <f t="shared" si="105"/>
        <v>31.979585976009531</v>
      </c>
      <c r="AO134" s="103">
        <f t="shared" si="105"/>
        <v>31.979585934366821</v>
      </c>
      <c r="AP134" s="103">
        <f t="shared" si="105"/>
        <v>31.979585497375282</v>
      </c>
      <c r="AQ134" s="103">
        <f t="shared" si="105"/>
        <v>31.979580911667515</v>
      </c>
      <c r="AR134" s="103">
        <f t="shared" si="105"/>
        <v>31.979532790906504</v>
      </c>
      <c r="AS134" s="103">
        <f t="shared" si="105"/>
        <v>31.979027917223707</v>
      </c>
      <c r="AT134" s="103">
        <f t="shared" si="105"/>
        <v>31.97374052442289</v>
      </c>
      <c r="AU134" s="103">
        <f t="shared" si="77"/>
        <v>31.919354491386621</v>
      </c>
      <c r="AW134" s="103">
        <v>8000</v>
      </c>
      <c r="AX134" s="103">
        <f t="shared" si="81"/>
        <v>-3.3071320479672657E-2</v>
      </c>
      <c r="AY134" s="103">
        <f t="shared" si="82"/>
        <v>-2.3836568201317743E-2</v>
      </c>
      <c r="AZ134" s="103">
        <f t="shared" si="83"/>
        <v>-9.2347522783549161E-3</v>
      </c>
      <c r="BA134" s="103">
        <f t="shared" si="84"/>
        <v>1.0893559220479583</v>
      </c>
      <c r="BB134" s="103">
        <f t="shared" si="85"/>
        <v>-0.47913850358585741</v>
      </c>
      <c r="BC134" s="103">
        <f t="shared" si="86"/>
        <v>0.6556837129393196</v>
      </c>
      <c r="BD134" s="103">
        <f t="shared" si="87"/>
        <v>0.34011530096512377</v>
      </c>
      <c r="BE134" s="103">
        <f t="shared" si="88"/>
        <v>63.421565282509306</v>
      </c>
      <c r="BF134" s="103">
        <f t="shared" si="89"/>
        <v>63.421565243206487</v>
      </c>
      <c r="BG134" s="103">
        <f t="shared" si="90"/>
        <v>63.421564823720168</v>
      </c>
      <c r="BH134" s="103">
        <f t="shared" si="91"/>
        <v>63.421560346471715</v>
      </c>
      <c r="BI134" s="103">
        <f t="shared" si="92"/>
        <v>63.421512560877616</v>
      </c>
      <c r="BJ134" s="103">
        <f t="shared" si="93"/>
        <v>63.421002641186107</v>
      </c>
      <c r="BK134" s="103">
        <f t="shared" si="94"/>
        <v>63.415572047845217</v>
      </c>
      <c r="BL134" s="103">
        <f t="shared" si="95"/>
        <v>63.358871843606643</v>
      </c>
    </row>
    <row r="135" spans="1:64" ht="12.95" customHeight="1" x14ac:dyDescent="0.2">
      <c r="A135" s="20" t="s">
        <v>403</v>
      </c>
      <c r="B135" s="182" t="s">
        <v>78</v>
      </c>
      <c r="C135" s="20">
        <v>38370.305</v>
      </c>
      <c r="D135" s="20" t="s">
        <v>142</v>
      </c>
      <c r="E135" s="103">
        <f t="shared" si="59"/>
        <v>-14327.876439106793</v>
      </c>
      <c r="F135" s="103">
        <f t="shared" si="60"/>
        <v>-14328</v>
      </c>
      <c r="G135" s="103">
        <f t="shared" si="100"/>
        <v>0.12185600000520935</v>
      </c>
      <c r="I135" s="103">
        <f t="shared" si="103"/>
        <v>0.12185600000520935</v>
      </c>
      <c r="P135" s="103">
        <f t="shared" si="62"/>
        <v>-2.5115069855512592E-2</v>
      </c>
      <c r="Q135" s="121">
        <f t="shared" si="63"/>
        <v>23351.805</v>
      </c>
      <c r="S135" s="103">
        <f t="shared" si="64"/>
        <v>2.160049537600521E-2</v>
      </c>
      <c r="T135" s="103">
        <f t="shared" si="104"/>
        <v>0.1</v>
      </c>
      <c r="U135" s="103">
        <f t="shared" si="101"/>
        <v>2.1600495376005212E-3</v>
      </c>
      <c r="Z135" s="103">
        <f t="shared" si="66"/>
        <v>-14328</v>
      </c>
      <c r="AA135" s="103">
        <f t="shared" si="67"/>
        <v>2.866619249110039E-3</v>
      </c>
      <c r="AB135" s="103">
        <f t="shared" si="68"/>
        <v>0.12956823871008535</v>
      </c>
      <c r="AC135" s="103">
        <f t="shared" si="69"/>
        <v>0.14697106986072195</v>
      </c>
      <c r="AD135" s="103">
        <f t="shared" si="78"/>
        <v>0.11898938075609931</v>
      </c>
      <c r="AE135" s="103">
        <f t="shared" si="79"/>
        <v>1.4158472732719979E-3</v>
      </c>
      <c r="AF135" s="103">
        <f t="shared" si="80"/>
        <v>0.14697106986072195</v>
      </c>
      <c r="AG135" s="118"/>
      <c r="AH135" s="103">
        <f t="shared" si="70"/>
        <v>-7.7122387048759976E-3</v>
      </c>
      <c r="AI135" s="103">
        <f t="shared" si="71"/>
        <v>1.0811540920186129</v>
      </c>
      <c r="AJ135" s="103">
        <f t="shared" si="72"/>
        <v>-0.37850943144548221</v>
      </c>
      <c r="AK135" s="103">
        <f t="shared" si="73"/>
        <v>7.8248361520953089E-2</v>
      </c>
      <c r="AL135" s="103">
        <f t="shared" si="74"/>
        <v>0.76717128767256326</v>
      </c>
      <c r="AM135" s="103">
        <f t="shared" si="75"/>
        <v>0.40357636573691424</v>
      </c>
      <c r="AN135" s="103">
        <f t="shared" si="105"/>
        <v>32.107705427499369</v>
      </c>
      <c r="AO135" s="103">
        <f t="shared" si="105"/>
        <v>32.107705398482935</v>
      </c>
      <c r="AP135" s="103">
        <f t="shared" si="105"/>
        <v>32.107705064258937</v>
      </c>
      <c r="AQ135" s="103">
        <f t="shared" si="105"/>
        <v>32.107701214526855</v>
      </c>
      <c r="AR135" s="103">
        <f t="shared" si="105"/>
        <v>32.107656872584364</v>
      </c>
      <c r="AS135" s="103">
        <f t="shared" si="105"/>
        <v>32.10714625103487</v>
      </c>
      <c r="AT135" s="103">
        <f t="shared" si="105"/>
        <v>32.101281603930225</v>
      </c>
      <c r="AU135" s="103">
        <f t="shared" si="77"/>
        <v>32.035791952465296</v>
      </c>
      <c r="AW135" s="103">
        <v>8250</v>
      </c>
      <c r="AX135" s="103">
        <f t="shared" si="81"/>
        <v>-2.7626285987460364E-2</v>
      </c>
      <c r="AY135" s="103">
        <f t="shared" si="82"/>
        <v>-2.4435855824637472E-2</v>
      </c>
      <c r="AZ135" s="103">
        <f t="shared" si="83"/>
        <v>-3.1904301628228903E-3</v>
      </c>
      <c r="BA135" s="103">
        <f t="shared" si="84"/>
        <v>1.0544107104955736</v>
      </c>
      <c r="BB135" s="103">
        <f t="shared" si="85"/>
        <v>-8.8123760545316315E-2</v>
      </c>
      <c r="BC135" s="103">
        <f t="shared" si="86"/>
        <v>1.0671184479597495</v>
      </c>
      <c r="BD135" s="103">
        <f t="shared" si="87"/>
        <v>0.59070812537146189</v>
      </c>
      <c r="BE135" s="103">
        <f t="shared" si="88"/>
        <v>63.802628552585894</v>
      </c>
      <c r="BF135" s="103">
        <f t="shared" si="89"/>
        <v>63.802628546373732</v>
      </c>
      <c r="BG135" s="103">
        <f t="shared" si="90"/>
        <v>63.802628448784105</v>
      </c>
      <c r="BH135" s="103">
        <f t="shared" si="91"/>
        <v>63.802626915706398</v>
      </c>
      <c r="BI135" s="103">
        <f t="shared" si="92"/>
        <v>63.802602832374987</v>
      </c>
      <c r="BJ135" s="103">
        <f t="shared" si="93"/>
        <v>63.80222461515099</v>
      </c>
      <c r="BK135" s="103">
        <f t="shared" si="94"/>
        <v>63.796312026385522</v>
      </c>
      <c r="BL135" s="103">
        <f t="shared" si="95"/>
        <v>63.709587087819529</v>
      </c>
    </row>
    <row r="136" spans="1:64" ht="12.95" customHeight="1" x14ac:dyDescent="0.2">
      <c r="A136" s="20" t="s">
        <v>403</v>
      </c>
      <c r="B136" s="182" t="s">
        <v>78</v>
      </c>
      <c r="C136" s="20">
        <v>38643.495000000003</v>
      </c>
      <c r="D136" s="20" t="s">
        <v>142</v>
      </c>
      <c r="E136" s="103">
        <f t="shared" si="59"/>
        <v>-14050.86422457062</v>
      </c>
      <c r="F136" s="103">
        <f t="shared" si="60"/>
        <v>-14051</v>
      </c>
      <c r="G136" s="103">
        <f t="shared" si="100"/>
        <v>0.1339020000086748</v>
      </c>
      <c r="I136" s="103">
        <f t="shared" si="103"/>
        <v>0.1339020000086748</v>
      </c>
      <c r="P136" s="103">
        <f t="shared" si="62"/>
        <v>-1.9557850505600619E-2</v>
      </c>
      <c r="Q136" s="121">
        <f t="shared" si="63"/>
        <v>23624.995000000003</v>
      </c>
      <c r="S136" s="103">
        <f t="shared" si="64"/>
        <v>2.3549925719863755E-2</v>
      </c>
      <c r="T136" s="103">
        <f t="shared" si="104"/>
        <v>0.1</v>
      </c>
      <c r="U136" s="103">
        <f t="shared" si="101"/>
        <v>2.3549925719863756E-3</v>
      </c>
      <c r="Z136" s="103">
        <f t="shared" si="66"/>
        <v>-14051</v>
      </c>
      <c r="AA136" s="103">
        <f t="shared" si="67"/>
        <v>9.5544255433585648E-3</v>
      </c>
      <c r="AB136" s="103">
        <f t="shared" si="68"/>
        <v>0.13473099798633167</v>
      </c>
      <c r="AC136" s="103">
        <f t="shared" si="69"/>
        <v>0.15345985051427541</v>
      </c>
      <c r="AD136" s="103">
        <f t="shared" si="78"/>
        <v>0.12434757446531625</v>
      </c>
      <c r="AE136" s="103">
        <f t="shared" si="79"/>
        <v>1.546231927540737E-3</v>
      </c>
      <c r="AF136" s="103">
        <f t="shared" si="80"/>
        <v>0.15345985051427541</v>
      </c>
      <c r="AG136" s="118"/>
      <c r="AH136" s="103">
        <f t="shared" si="70"/>
        <v>-8.2899797765685916E-4</v>
      </c>
      <c r="AI136" s="103">
        <f t="shared" si="71"/>
        <v>1.0394600694581078</v>
      </c>
      <c r="AJ136" s="103">
        <f t="shared" si="72"/>
        <v>5.7803922292143393E-2</v>
      </c>
      <c r="AK136" s="103">
        <f t="shared" si="73"/>
        <v>0.10560158924202123</v>
      </c>
      <c r="AL136" s="103">
        <f t="shared" si="74"/>
        <v>1.2131928282556148</v>
      </c>
      <c r="AM136" s="103">
        <f t="shared" si="75"/>
        <v>0.69386467054079615</v>
      </c>
      <c r="AN136" s="103">
        <f t="shared" si="105"/>
        <v>32.525329551207285</v>
      </c>
      <c r="AO136" s="103">
        <f t="shared" si="105"/>
        <v>32.525329549512229</v>
      </c>
      <c r="AP136" s="103">
        <f t="shared" si="105"/>
        <v>32.525329515738314</v>
      </c>
      <c r="AQ136" s="103">
        <f t="shared" si="105"/>
        <v>32.52532884279654</v>
      </c>
      <c r="AR136" s="103">
        <f t="shared" si="105"/>
        <v>32.525315434689695</v>
      </c>
      <c r="AS136" s="103">
        <f t="shared" si="105"/>
        <v>32.525048358632731</v>
      </c>
      <c r="AT136" s="103">
        <f t="shared" si="105"/>
        <v>32.519758000777905</v>
      </c>
      <c r="AU136" s="103">
        <f t="shared" si="77"/>
        <v>32.424384443053178</v>
      </c>
      <c r="AW136" s="103">
        <v>8500</v>
      </c>
      <c r="AX136" s="103">
        <f t="shared" si="81"/>
        <v>-2.1959246016235411E-2</v>
      </c>
      <c r="AY136" s="103">
        <f t="shared" si="82"/>
        <v>-2.5039881429494069E-2</v>
      </c>
      <c r="AZ136" s="103">
        <f t="shared" si="83"/>
        <v>3.0806354132586577E-3</v>
      </c>
      <c r="BA136" s="103">
        <f t="shared" si="84"/>
        <v>1.0136372063964276</v>
      </c>
      <c r="BB136" s="103">
        <f t="shared" si="85"/>
        <v>0.28994933458254468</v>
      </c>
      <c r="BC136" s="103">
        <f t="shared" si="86"/>
        <v>1.449530565216639</v>
      </c>
      <c r="BD136" s="103">
        <f t="shared" si="87"/>
        <v>0.88553431635322832</v>
      </c>
      <c r="BE136" s="103">
        <f t="shared" si="88"/>
        <v>64.16999842227483</v>
      </c>
      <c r="BF136" s="103">
        <f t="shared" si="89"/>
        <v>64.16999842223403</v>
      </c>
      <c r="BG136" s="103">
        <f t="shared" si="90"/>
        <v>64.169998420664243</v>
      </c>
      <c r="BH136" s="103">
        <f t="shared" si="91"/>
        <v>64.16999836026838</v>
      </c>
      <c r="BI136" s="103">
        <f t="shared" si="92"/>
        <v>64.169996036607074</v>
      </c>
      <c r="BJ136" s="103">
        <f t="shared" si="93"/>
        <v>64.169906653712047</v>
      </c>
      <c r="BK136" s="103">
        <f t="shared" si="94"/>
        <v>64.16649362817931</v>
      </c>
      <c r="BL136" s="103">
        <f t="shared" si="95"/>
        <v>64.060302332032421</v>
      </c>
    </row>
    <row r="137" spans="1:64" ht="12.95" customHeight="1" x14ac:dyDescent="0.2">
      <c r="A137" s="20" t="s">
        <v>479</v>
      </c>
      <c r="B137" s="182" t="s">
        <v>78</v>
      </c>
      <c r="C137" s="20">
        <v>38999.494400000003</v>
      </c>
      <c r="D137" s="20" t="s">
        <v>142</v>
      </c>
      <c r="E137" s="103">
        <f t="shared" si="59"/>
        <v>-13689.884019703868</v>
      </c>
      <c r="F137" s="103">
        <f t="shared" si="60"/>
        <v>-13690</v>
      </c>
      <c r="G137" s="103">
        <f t="shared" si="100"/>
        <v>0.11438000000634929</v>
      </c>
      <c r="J137" s="103">
        <f t="shared" ref="J137:J142" si="106">G137</f>
        <v>0.11438000000634929</v>
      </c>
      <c r="P137" s="103">
        <f t="shared" si="62"/>
        <v>-1.5433611400194919E-2</v>
      </c>
      <c r="Q137" s="121">
        <f t="shared" si="63"/>
        <v>23980.994400000003</v>
      </c>
      <c r="S137" s="103">
        <f t="shared" si="64"/>
        <v>1.6851573706409266E-2</v>
      </c>
      <c r="T137" s="103">
        <f t="shared" ref="T137:T142" si="107">T$17</f>
        <v>1</v>
      </c>
      <c r="U137" s="103">
        <f t="shared" si="101"/>
        <v>1.6851573706409266E-2</v>
      </c>
      <c r="Z137" s="103">
        <f t="shared" si="66"/>
        <v>-13690</v>
      </c>
      <c r="AA137" s="103">
        <f t="shared" si="67"/>
        <v>1.7890394437810011E-2</v>
      </c>
      <c r="AB137" s="103">
        <f t="shared" si="68"/>
        <v>0.10660959940171776</v>
      </c>
      <c r="AC137" s="103">
        <f t="shared" si="69"/>
        <v>0.12981361140654421</v>
      </c>
      <c r="AD137" s="103">
        <f t="shared" si="78"/>
        <v>9.6489605568539277E-2</v>
      </c>
      <c r="AE137" s="103">
        <f t="shared" si="79"/>
        <v>9.3102439827722865E-3</v>
      </c>
      <c r="AF137" s="103">
        <f t="shared" si="80"/>
        <v>0.12981361140654421</v>
      </c>
      <c r="AG137" s="118"/>
      <c r="AH137" s="103">
        <f t="shared" si="70"/>
        <v>7.7704006046315308E-3</v>
      </c>
      <c r="AI137" s="103">
        <f t="shared" si="71"/>
        <v>0.98102971593475352</v>
      </c>
      <c r="AJ137" s="103">
        <f t="shared" si="72"/>
        <v>0.55179908025438051</v>
      </c>
      <c r="AK137" s="103">
        <f t="shared" si="73"/>
        <v>0.11112569934341528</v>
      </c>
      <c r="AL137" s="103">
        <f t="shared" si="74"/>
        <v>1.7398765995296168</v>
      </c>
      <c r="AM137" s="103">
        <f t="shared" si="75"/>
        <v>1.185176482393566</v>
      </c>
      <c r="AN137" s="103">
        <f t="shared" si="105"/>
        <v>33.043369712470209</v>
      </c>
      <c r="AO137" s="103">
        <f t="shared" si="105"/>
        <v>33.043369712470209</v>
      </c>
      <c r="AP137" s="103">
        <f t="shared" si="105"/>
        <v>33.043369712470216</v>
      </c>
      <c r="AQ137" s="103">
        <f t="shared" si="105"/>
        <v>33.043369712468987</v>
      </c>
      <c r="AR137" s="103">
        <f t="shared" si="105"/>
        <v>33.043369712661686</v>
      </c>
      <c r="AS137" s="103">
        <f t="shared" si="105"/>
        <v>33.043369682470164</v>
      </c>
      <c r="AT137" s="103">
        <f t="shared" si="105"/>
        <v>33.043374412583631</v>
      </c>
      <c r="AU137" s="103">
        <f t="shared" si="77"/>
        <v>32.930817255696581</v>
      </c>
      <c r="AW137" s="103">
        <v>8750</v>
      </c>
      <c r="AX137" s="103">
        <f t="shared" si="81"/>
        <v>-1.6920473498218895E-2</v>
      </c>
      <c r="AY137" s="103">
        <f t="shared" si="82"/>
        <v>-2.5648645015887532E-2</v>
      </c>
      <c r="AZ137" s="103">
        <f t="shared" si="83"/>
        <v>8.728171517668637E-3</v>
      </c>
      <c r="BA137" s="103">
        <f t="shared" si="84"/>
        <v>0.97411373046925598</v>
      </c>
      <c r="BB137" s="103">
        <f t="shared" si="85"/>
        <v>0.60289997354609681</v>
      </c>
      <c r="BC137" s="103">
        <f t="shared" si="86"/>
        <v>1.8024876922898436</v>
      </c>
      <c r="BD137" s="103">
        <f t="shared" si="87"/>
        <v>1.2633823450964694</v>
      </c>
      <c r="BE137" s="103">
        <f t="shared" si="88"/>
        <v>64.522936275387963</v>
      </c>
      <c r="BF137" s="103">
        <f t="shared" si="89"/>
        <v>64.522936275387593</v>
      </c>
      <c r="BG137" s="103">
        <f t="shared" si="90"/>
        <v>64.522936275415191</v>
      </c>
      <c r="BH137" s="103">
        <f t="shared" si="91"/>
        <v>64.522936273374569</v>
      </c>
      <c r="BI137" s="103">
        <f t="shared" si="92"/>
        <v>64.52293642422282</v>
      </c>
      <c r="BJ137" s="103">
        <f t="shared" si="93"/>
        <v>64.522925272622558</v>
      </c>
      <c r="BK137" s="103">
        <f t="shared" si="94"/>
        <v>64.523746910501671</v>
      </c>
      <c r="BL137" s="103">
        <f t="shared" si="95"/>
        <v>64.4110175762453</v>
      </c>
    </row>
    <row r="138" spans="1:64" ht="12.95" customHeight="1" x14ac:dyDescent="0.2">
      <c r="A138" s="103" t="s">
        <v>23</v>
      </c>
      <c r="C138" s="122">
        <v>39002.4516</v>
      </c>
      <c r="D138" s="122" t="s">
        <v>25</v>
      </c>
      <c r="E138" s="103">
        <f t="shared" si="59"/>
        <v>-13686.885445375285</v>
      </c>
      <c r="F138" s="103">
        <f t="shared" si="60"/>
        <v>-13687</v>
      </c>
      <c r="G138" s="103">
        <f t="shared" si="100"/>
        <v>0.11297400000330526</v>
      </c>
      <c r="J138" s="103">
        <f t="shared" si="106"/>
        <v>0.11297400000330526</v>
      </c>
      <c r="P138" s="103">
        <f t="shared" si="62"/>
        <v>-1.5416822072057357E-2</v>
      </c>
      <c r="Q138" s="121">
        <f t="shared" si="63"/>
        <v>23983.9516</v>
      </c>
      <c r="S138" s="103">
        <f t="shared" si="64"/>
        <v>1.648420319318742E-2</v>
      </c>
      <c r="T138" s="103">
        <f t="shared" si="107"/>
        <v>1</v>
      </c>
      <c r="U138" s="103">
        <f t="shared" si="101"/>
        <v>1.648420319318742E-2</v>
      </c>
      <c r="Z138" s="103">
        <f t="shared" si="66"/>
        <v>-13687</v>
      </c>
      <c r="AA138" s="103">
        <f t="shared" si="67"/>
        <v>1.7952094376867185E-2</v>
      </c>
      <c r="AB138" s="103">
        <f t="shared" si="68"/>
        <v>0.10513966890222894</v>
      </c>
      <c r="AC138" s="103">
        <f t="shared" si="69"/>
        <v>0.12839082207536262</v>
      </c>
      <c r="AD138" s="103">
        <f t="shared" si="78"/>
        <v>9.5021905626438086E-2</v>
      </c>
      <c r="AE138" s="103">
        <f t="shared" si="79"/>
        <v>9.0291625488797059E-3</v>
      </c>
      <c r="AF138" s="103">
        <f t="shared" si="80"/>
        <v>0.12839082207536262</v>
      </c>
      <c r="AG138" s="118"/>
      <c r="AH138" s="103">
        <f t="shared" si="70"/>
        <v>7.8343311010763278E-3</v>
      </c>
      <c r="AI138" s="103">
        <f t="shared" si="71"/>
        <v>0.98057126849450027</v>
      </c>
      <c r="AJ138" s="103">
        <f t="shared" si="72"/>
        <v>0.55523615380929692</v>
      </c>
      <c r="AK138" s="103">
        <f t="shared" si="73"/>
        <v>0.11104646380757235</v>
      </c>
      <c r="AL138" s="103">
        <f t="shared" si="74"/>
        <v>1.7440035502967324</v>
      </c>
      <c r="AM138" s="103">
        <f t="shared" si="75"/>
        <v>1.1901505762545035</v>
      </c>
      <c r="AN138" s="103">
        <f t="shared" si="105"/>
        <v>33.047550626788535</v>
      </c>
      <c r="AO138" s="103">
        <f t="shared" si="105"/>
        <v>33.047550626788535</v>
      </c>
      <c r="AP138" s="103">
        <f t="shared" si="105"/>
        <v>33.047550626788663</v>
      </c>
      <c r="AQ138" s="103">
        <f t="shared" si="105"/>
        <v>33.047550626769898</v>
      </c>
      <c r="AR138" s="103">
        <f t="shared" si="105"/>
        <v>33.047550629508251</v>
      </c>
      <c r="AS138" s="103">
        <f t="shared" si="105"/>
        <v>33.047550229927779</v>
      </c>
      <c r="AT138" s="103">
        <f t="shared" si="105"/>
        <v>33.047608509075005</v>
      </c>
      <c r="AU138" s="103">
        <f t="shared" si="77"/>
        <v>32.935025838627141</v>
      </c>
      <c r="AW138" s="103">
        <v>9000</v>
      </c>
      <c r="AX138" s="103">
        <f t="shared" si="81"/>
        <v>-1.3106093432667221E-2</v>
      </c>
      <c r="AY138" s="103">
        <f t="shared" si="82"/>
        <v>-2.6262146583817866E-2</v>
      </c>
      <c r="AZ138" s="103">
        <f t="shared" si="83"/>
        <v>1.3156053151150645E-2</v>
      </c>
      <c r="BA138" s="103">
        <f t="shared" si="84"/>
        <v>0.94022613026330937</v>
      </c>
      <c r="BB138" s="103">
        <f t="shared" si="85"/>
        <v>0.82731121115260486</v>
      </c>
      <c r="BC138" s="103">
        <f t="shared" si="86"/>
        <v>2.1296608390887743</v>
      </c>
      <c r="BD138" s="103">
        <f t="shared" si="87"/>
        <v>1.8048120240914509</v>
      </c>
      <c r="BE138" s="103">
        <f t="shared" si="88"/>
        <v>64.86274307037084</v>
      </c>
      <c r="BF138" s="103">
        <f t="shared" si="89"/>
        <v>64.862743068868397</v>
      </c>
      <c r="BG138" s="103">
        <f t="shared" si="90"/>
        <v>64.862743098883016</v>
      </c>
      <c r="BH138" s="103">
        <f t="shared" si="91"/>
        <v>64.862742499276081</v>
      </c>
      <c r="BI138" s="103">
        <f t="shared" si="92"/>
        <v>64.862754477582968</v>
      </c>
      <c r="BJ138" s="103">
        <f t="shared" si="93"/>
        <v>64.862515132851541</v>
      </c>
      <c r="BK138" s="103">
        <f t="shared" si="94"/>
        <v>64.867275896201349</v>
      </c>
      <c r="BL138" s="103">
        <f t="shared" si="95"/>
        <v>64.761732820458192</v>
      </c>
    </row>
    <row r="139" spans="1:64" ht="12.95" customHeight="1" x14ac:dyDescent="0.2">
      <c r="A139" s="20" t="s">
        <v>479</v>
      </c>
      <c r="B139" s="182" t="s">
        <v>78</v>
      </c>
      <c r="C139" s="20">
        <v>39002.4519</v>
      </c>
      <c r="D139" s="20" t="s">
        <v>142</v>
      </c>
      <c r="E139" s="103">
        <f t="shared" si="59"/>
        <v>-13686.885141177971</v>
      </c>
      <c r="F139" s="103">
        <f t="shared" si="60"/>
        <v>-13687</v>
      </c>
      <c r="G139" s="103">
        <f t="shared" si="100"/>
        <v>0.11327400000300258</v>
      </c>
      <c r="J139" s="103">
        <f t="shared" si="106"/>
        <v>0.11327400000300258</v>
      </c>
      <c r="P139" s="103">
        <f t="shared" si="62"/>
        <v>-1.5416822072057357E-2</v>
      </c>
      <c r="Q139" s="121">
        <f t="shared" si="63"/>
        <v>23983.9519</v>
      </c>
      <c r="S139" s="103">
        <f t="shared" si="64"/>
        <v>1.6561327686354734E-2</v>
      </c>
      <c r="T139" s="103">
        <f t="shared" si="107"/>
        <v>1</v>
      </c>
      <c r="U139" s="103">
        <f t="shared" si="101"/>
        <v>1.6561327686354734E-2</v>
      </c>
      <c r="Z139" s="103">
        <f t="shared" si="66"/>
        <v>-13687</v>
      </c>
      <c r="AA139" s="103">
        <f t="shared" si="67"/>
        <v>1.7952094376867185E-2</v>
      </c>
      <c r="AB139" s="103">
        <f t="shared" si="68"/>
        <v>0.10543966890192626</v>
      </c>
      <c r="AC139" s="103">
        <f t="shared" si="69"/>
        <v>0.12869082207505994</v>
      </c>
      <c r="AD139" s="103">
        <f t="shared" si="78"/>
        <v>9.5321905626135406E-2</v>
      </c>
      <c r="AE139" s="103">
        <f t="shared" si="79"/>
        <v>9.0862656921978646E-3</v>
      </c>
      <c r="AF139" s="103">
        <f t="shared" si="80"/>
        <v>0.12869082207505994</v>
      </c>
      <c r="AG139" s="118"/>
      <c r="AH139" s="103">
        <f t="shared" si="70"/>
        <v>7.8343311010763278E-3</v>
      </c>
      <c r="AI139" s="103">
        <f t="shared" si="71"/>
        <v>0.98057126849450027</v>
      </c>
      <c r="AJ139" s="103">
        <f t="shared" si="72"/>
        <v>0.55523615380929692</v>
      </c>
      <c r="AK139" s="103">
        <f t="shared" si="73"/>
        <v>0.11104646380757235</v>
      </c>
      <c r="AL139" s="103">
        <f t="shared" si="74"/>
        <v>1.7440035502967324</v>
      </c>
      <c r="AM139" s="103">
        <f t="shared" si="75"/>
        <v>1.1901505762545035</v>
      </c>
      <c r="AN139" s="103">
        <f t="shared" si="105"/>
        <v>33.047550626788535</v>
      </c>
      <c r="AO139" s="103">
        <f t="shared" si="105"/>
        <v>33.047550626788535</v>
      </c>
      <c r="AP139" s="103">
        <f t="shared" si="105"/>
        <v>33.047550626788663</v>
      </c>
      <c r="AQ139" s="103">
        <f t="shared" si="105"/>
        <v>33.047550626769898</v>
      </c>
      <c r="AR139" s="103">
        <f t="shared" si="105"/>
        <v>33.047550629508251</v>
      </c>
      <c r="AS139" s="103">
        <f t="shared" si="105"/>
        <v>33.047550229927779</v>
      </c>
      <c r="AT139" s="103">
        <f t="shared" si="105"/>
        <v>33.047608509075005</v>
      </c>
      <c r="AU139" s="103">
        <f t="shared" si="77"/>
        <v>32.935025838627141</v>
      </c>
      <c r="AW139" s="103">
        <v>9250</v>
      </c>
      <c r="AX139" s="103">
        <f t="shared" si="81"/>
        <v>-1.0866200118207721E-2</v>
      </c>
      <c r="AY139" s="103">
        <f t="shared" si="82"/>
        <v>-2.6880386133285063E-2</v>
      </c>
      <c r="AZ139" s="103">
        <f t="shared" si="83"/>
        <v>1.6014186015077342E-2</v>
      </c>
      <c r="BA139" s="103">
        <f t="shared" si="84"/>
        <v>0.91414358517158179</v>
      </c>
      <c r="BB139" s="103">
        <f t="shared" si="85"/>
        <v>0.95835951979496448</v>
      </c>
      <c r="BC139" s="103">
        <f t="shared" si="86"/>
        <v>2.4365576869003993</v>
      </c>
      <c r="BD139" s="103">
        <f t="shared" si="87"/>
        <v>2.7182477561211535</v>
      </c>
      <c r="BE139" s="103">
        <f t="shared" si="88"/>
        <v>65.191858193636804</v>
      </c>
      <c r="BF139" s="103">
        <f t="shared" si="89"/>
        <v>65.191858171974317</v>
      </c>
      <c r="BG139" s="103">
        <f t="shared" si="90"/>
        <v>65.191858442695562</v>
      </c>
      <c r="BH139" s="103">
        <f t="shared" si="91"/>
        <v>65.191855059421655</v>
      </c>
      <c r="BI139" s="103">
        <f t="shared" si="92"/>
        <v>65.191897340261306</v>
      </c>
      <c r="BJ139" s="103">
        <f t="shared" si="93"/>
        <v>65.191368828257964</v>
      </c>
      <c r="BK139" s="103">
        <f t="shared" si="94"/>
        <v>65.197955480389666</v>
      </c>
      <c r="BL139" s="103">
        <f t="shared" si="95"/>
        <v>65.112448064671085</v>
      </c>
    </row>
    <row r="140" spans="1:64" ht="12.95" customHeight="1" x14ac:dyDescent="0.2">
      <c r="A140" s="20" t="s">
        <v>479</v>
      </c>
      <c r="B140" s="182" t="s">
        <v>78</v>
      </c>
      <c r="C140" s="20">
        <v>39008.368199999997</v>
      </c>
      <c r="D140" s="20" t="s">
        <v>142</v>
      </c>
      <c r="E140" s="103">
        <f t="shared" si="59"/>
        <v>-13680.88606593781</v>
      </c>
      <c r="F140" s="103">
        <f t="shared" si="60"/>
        <v>-13681</v>
      </c>
      <c r="G140" s="103">
        <f t="shared" si="100"/>
        <v>0.11236199999984819</v>
      </c>
      <c r="J140" s="103">
        <f t="shared" si="106"/>
        <v>0.11236199999984819</v>
      </c>
      <c r="P140" s="103">
        <f t="shared" si="62"/>
        <v>-1.5384155009452494E-2</v>
      </c>
      <c r="Q140" s="121">
        <f t="shared" si="63"/>
        <v>23989.868199999997</v>
      </c>
      <c r="S140" s="103">
        <f t="shared" si="64"/>
        <v>1.6319080119660281E-2</v>
      </c>
      <c r="T140" s="103">
        <f t="shared" si="107"/>
        <v>1</v>
      </c>
      <c r="U140" s="103">
        <f t="shared" si="101"/>
        <v>1.6319080119660281E-2</v>
      </c>
      <c r="Z140" s="103">
        <f t="shared" si="66"/>
        <v>-13681</v>
      </c>
      <c r="AA140" s="103">
        <f t="shared" si="67"/>
        <v>1.8074991218629825E-2</v>
      </c>
      <c r="AB140" s="103">
        <f t="shared" si="68"/>
        <v>0.10440030889542595</v>
      </c>
      <c r="AC140" s="103">
        <f t="shared" si="69"/>
        <v>0.1277461550093007</v>
      </c>
      <c r="AD140" s="103">
        <f t="shared" si="78"/>
        <v>9.4287008781218373E-2</v>
      </c>
      <c r="AE140" s="103">
        <f t="shared" si="79"/>
        <v>8.8900400249095502E-3</v>
      </c>
      <c r="AF140" s="103">
        <f t="shared" si="80"/>
        <v>0.1277461550093007</v>
      </c>
      <c r="AG140" s="118"/>
      <c r="AH140" s="103">
        <f t="shared" si="70"/>
        <v>7.9616911044222347E-3</v>
      </c>
      <c r="AI140" s="103">
        <f t="shared" si="71"/>
        <v>0.97965665523103163</v>
      </c>
      <c r="AJ140" s="103">
        <f t="shared" si="72"/>
        <v>0.56207231681237058</v>
      </c>
      <c r="AK140" s="103">
        <f t="shared" si="73"/>
        <v>0.11088255523611529</v>
      </c>
      <c r="AL140" s="103">
        <f t="shared" si="74"/>
        <v>1.7522458981379541</v>
      </c>
      <c r="AM140" s="103">
        <f t="shared" si="75"/>
        <v>1.2001583646020788</v>
      </c>
      <c r="AN140" s="103">
        <f t="shared" si="105"/>
        <v>33.0559066007647</v>
      </c>
      <c r="AO140" s="103">
        <f t="shared" si="105"/>
        <v>33.055906600764693</v>
      </c>
      <c r="AP140" s="103">
        <f t="shared" si="105"/>
        <v>33.055906600765304</v>
      </c>
      <c r="AQ140" s="103">
        <f t="shared" si="105"/>
        <v>33.055906600686932</v>
      </c>
      <c r="AR140" s="103">
        <f t="shared" si="105"/>
        <v>33.055906610743705</v>
      </c>
      <c r="AS140" s="103">
        <f t="shared" si="105"/>
        <v>33.055905320258887</v>
      </c>
      <c r="AT140" s="103">
        <f t="shared" si="105"/>
        <v>33.056070719399685</v>
      </c>
      <c r="AU140" s="103">
        <f t="shared" si="77"/>
        <v>32.943443004488245</v>
      </c>
      <c r="AW140" s="103">
        <v>9500</v>
      </c>
      <c r="AX140" s="103">
        <f t="shared" si="81"/>
        <v>-1.0355795413034063E-2</v>
      </c>
      <c r="AY140" s="103">
        <f t="shared" si="82"/>
        <v>-2.750336366428913E-2</v>
      </c>
      <c r="AZ140" s="103">
        <f t="shared" si="83"/>
        <v>1.7147568251255067E-2</v>
      </c>
      <c r="BA140" s="103">
        <f t="shared" si="84"/>
        <v>0.89671878281991146</v>
      </c>
      <c r="BB140" s="103">
        <f t="shared" si="85"/>
        <v>0.99999542568632349</v>
      </c>
      <c r="BC140" s="103">
        <f t="shared" si="86"/>
        <v>2.7291776652293485</v>
      </c>
      <c r="BD140" s="103">
        <f t="shared" si="87"/>
        <v>4.7805527989654752</v>
      </c>
      <c r="BE140" s="103">
        <f t="shared" si="88"/>
        <v>65.513232572117261</v>
      </c>
      <c r="BF140" s="103">
        <f t="shared" si="89"/>
        <v>65.513232514270584</v>
      </c>
      <c r="BG140" s="103">
        <f t="shared" si="90"/>
        <v>65.513233086985721</v>
      </c>
      <c r="BH140" s="103">
        <f t="shared" si="91"/>
        <v>65.513227416771798</v>
      </c>
      <c r="BI140" s="103">
        <f t="shared" si="92"/>
        <v>65.513283554493825</v>
      </c>
      <c r="BJ140" s="103">
        <f t="shared" si="93"/>
        <v>65.512727696395586</v>
      </c>
      <c r="BK140" s="103">
        <f t="shared" si="94"/>
        <v>65.518224915839824</v>
      </c>
      <c r="BL140" s="103">
        <f t="shared" si="95"/>
        <v>65.463163308883964</v>
      </c>
    </row>
    <row r="141" spans="1:64" ht="12.95" customHeight="1" x14ac:dyDescent="0.2">
      <c r="A141" s="20" t="s">
        <v>479</v>
      </c>
      <c r="B141" s="182" t="s">
        <v>79</v>
      </c>
      <c r="C141" s="20">
        <v>39029.571400000001</v>
      </c>
      <c r="D141" s="20" t="s">
        <v>142</v>
      </c>
      <c r="E141" s="103">
        <f t="shared" si="59"/>
        <v>-13659.386210938526</v>
      </c>
      <c r="F141" s="103">
        <f t="shared" si="60"/>
        <v>-13659.5</v>
      </c>
      <c r="G141" s="103">
        <f t="shared" si="100"/>
        <v>0.11221900000236928</v>
      </c>
      <c r="J141" s="103">
        <f t="shared" si="106"/>
        <v>0.11221900000236928</v>
      </c>
      <c r="P141" s="103">
        <f t="shared" si="62"/>
        <v>-1.5277103814136533E-2</v>
      </c>
      <c r="Q141" s="121">
        <f t="shared" si="63"/>
        <v>24011.071400000001</v>
      </c>
      <c r="S141" s="103">
        <f t="shared" si="64"/>
        <v>1.6255256488389228E-2</v>
      </c>
      <c r="T141" s="103">
        <f t="shared" si="107"/>
        <v>1</v>
      </c>
      <c r="U141" s="103">
        <f t="shared" si="101"/>
        <v>1.6255256488389228E-2</v>
      </c>
      <c r="Z141" s="103">
        <f t="shared" si="66"/>
        <v>-13659.5</v>
      </c>
      <c r="AA141" s="103">
        <f t="shared" si="67"/>
        <v>1.8509767981482232E-2</v>
      </c>
      <c r="AB141" s="103">
        <f t="shared" si="68"/>
        <v>0.10380651672876859</v>
      </c>
      <c r="AC141" s="103">
        <f t="shared" si="69"/>
        <v>0.12749610381650581</v>
      </c>
      <c r="AD141" s="103">
        <f t="shared" si="78"/>
        <v>9.3709232020887046E-2</v>
      </c>
      <c r="AE141" s="103">
        <f t="shared" si="79"/>
        <v>8.7814201659444421E-3</v>
      </c>
      <c r="AF141" s="103">
        <f t="shared" si="80"/>
        <v>0.12749610381650581</v>
      </c>
      <c r="AG141" s="118"/>
      <c r="AH141" s="103">
        <f t="shared" si="70"/>
        <v>8.4124832736006978E-3</v>
      </c>
      <c r="AI141" s="103">
        <f t="shared" si="71"/>
        <v>0.97640492184798011</v>
      </c>
      <c r="AJ141" s="103">
        <f t="shared" si="72"/>
        <v>0.58615000166488773</v>
      </c>
      <c r="AK141" s="103">
        <f t="shared" si="73"/>
        <v>0.11023640514403281</v>
      </c>
      <c r="AL141" s="103">
        <f t="shared" si="74"/>
        <v>1.781655397896261</v>
      </c>
      <c r="AM141" s="103">
        <f t="shared" si="75"/>
        <v>1.2366909040620773</v>
      </c>
      <c r="AN141" s="103">
        <f t="shared" si="105"/>
        <v>33.085785104755359</v>
      </c>
      <c r="AO141" s="103">
        <f t="shared" si="105"/>
        <v>33.085785104755267</v>
      </c>
      <c r="AP141" s="103">
        <f t="shared" si="105"/>
        <v>33.085785104763772</v>
      </c>
      <c r="AQ141" s="103">
        <f t="shared" si="105"/>
        <v>33.085785104000763</v>
      </c>
      <c r="AR141" s="103">
        <f t="shared" si="105"/>
        <v>33.085785172435997</v>
      </c>
      <c r="AS141" s="103">
        <f t="shared" si="105"/>
        <v>33.085779034206475</v>
      </c>
      <c r="AT141" s="103">
        <f t="shared" si="105"/>
        <v>33.086328096822335</v>
      </c>
      <c r="AU141" s="103">
        <f t="shared" si="77"/>
        <v>32.973604515490557</v>
      </c>
      <c r="AW141" s="103">
        <v>9750</v>
      </c>
      <c r="AX141" s="103">
        <f t="shared" si="81"/>
        <v>-1.1584698473150967E-2</v>
      </c>
      <c r="AY141" s="103">
        <f t="shared" si="82"/>
        <v>-2.8131079176830064E-2</v>
      </c>
      <c r="AZ141" s="103">
        <f t="shared" si="83"/>
        <v>1.6546380703679097E-2</v>
      </c>
      <c r="BA141" s="103">
        <f t="shared" si="84"/>
        <v>0.88819098898812809</v>
      </c>
      <c r="BB141" s="103">
        <f t="shared" si="85"/>
        <v>0.95901262369458617</v>
      </c>
      <c r="BC141" s="103">
        <f t="shared" si="86"/>
        <v>3.0134523911403219</v>
      </c>
      <c r="BD141" s="103">
        <f t="shared" si="87"/>
        <v>15.586534303299928</v>
      </c>
      <c r="BE141" s="103">
        <f t="shared" si="88"/>
        <v>65.829994839182206</v>
      </c>
      <c r="BF141" s="103">
        <f t="shared" si="89"/>
        <v>65.829994804656778</v>
      </c>
      <c r="BG141" s="103">
        <f t="shared" si="90"/>
        <v>65.829995114092782</v>
      </c>
      <c r="BH141" s="103">
        <f t="shared" si="91"/>
        <v>65.829992340755609</v>
      </c>
      <c r="BI141" s="103">
        <f t="shared" si="92"/>
        <v>65.830017196902261</v>
      </c>
      <c r="BJ141" s="103">
        <f t="shared" si="93"/>
        <v>65.829794419496693</v>
      </c>
      <c r="BK141" s="103">
        <f t="shared" si="94"/>
        <v>65.831790844777075</v>
      </c>
      <c r="BL141" s="103">
        <f t="shared" si="95"/>
        <v>65.813878553096856</v>
      </c>
    </row>
    <row r="142" spans="1:64" ht="12.95" customHeight="1" x14ac:dyDescent="0.2">
      <c r="A142" s="20" t="s">
        <v>479</v>
      </c>
      <c r="B142" s="182" t="s">
        <v>79</v>
      </c>
      <c r="C142" s="20">
        <v>39035.49</v>
      </c>
      <c r="D142" s="20" t="s">
        <v>142</v>
      </c>
      <c r="E142" s="103">
        <f t="shared" si="59"/>
        <v>-13653.384803518955</v>
      </c>
      <c r="F142" s="103">
        <f t="shared" si="60"/>
        <v>-13653.5</v>
      </c>
      <c r="G142" s="103">
        <f t="shared" si="100"/>
        <v>0.11360699999931967</v>
      </c>
      <c r="J142" s="103">
        <f t="shared" si="106"/>
        <v>0.11360699999931967</v>
      </c>
      <c r="P142" s="103">
        <f t="shared" si="62"/>
        <v>-1.5250028413538712E-2</v>
      </c>
      <c r="Q142" s="121">
        <f t="shared" si="63"/>
        <v>24016.989999999998</v>
      </c>
      <c r="S142" s="103">
        <f t="shared" si="64"/>
        <v>1.660413377139219E-2</v>
      </c>
      <c r="T142" s="103">
        <f t="shared" si="107"/>
        <v>1</v>
      </c>
      <c r="U142" s="103">
        <f t="shared" si="101"/>
        <v>1.660413377139219E-2</v>
      </c>
      <c r="Z142" s="103">
        <f t="shared" si="66"/>
        <v>-13653.5</v>
      </c>
      <c r="AA142" s="103">
        <f t="shared" si="67"/>
        <v>1.8629508428720163E-2</v>
      </c>
      <c r="AB142" s="103">
        <f t="shared" si="68"/>
        <v>0.10507030060862652</v>
      </c>
      <c r="AC142" s="103">
        <f t="shared" si="69"/>
        <v>0.12885702841285837</v>
      </c>
      <c r="AD142" s="103">
        <f t="shared" si="78"/>
        <v>9.4977491570599509E-2</v>
      </c>
      <c r="AE142" s="103">
        <f t="shared" si="79"/>
        <v>9.0207239050433003E-3</v>
      </c>
      <c r="AF142" s="103">
        <f t="shared" si="80"/>
        <v>0.12885702841285837</v>
      </c>
      <c r="AG142" s="118"/>
      <c r="AH142" s="103">
        <f t="shared" si="70"/>
        <v>8.5366993906931497E-3</v>
      </c>
      <c r="AI142" s="103">
        <f t="shared" si="71"/>
        <v>0.97550480802856376</v>
      </c>
      <c r="AJ142" s="103">
        <f t="shared" si="72"/>
        <v>0.59275176898215021</v>
      </c>
      <c r="AK142" s="103">
        <f t="shared" si="73"/>
        <v>0.11003989414008793</v>
      </c>
      <c r="AL142" s="103">
        <f t="shared" si="74"/>
        <v>1.789827941310306</v>
      </c>
      <c r="AM142" s="103">
        <f t="shared" si="75"/>
        <v>1.2470792927412575</v>
      </c>
      <c r="AN142" s="103">
        <f t="shared" si="105"/>
        <v>33.094105620140859</v>
      </c>
      <c r="AO142" s="103">
        <f t="shared" si="105"/>
        <v>33.094105620140688</v>
      </c>
      <c r="AP142" s="103">
        <f t="shared" si="105"/>
        <v>33.094105620154707</v>
      </c>
      <c r="AQ142" s="103">
        <f t="shared" si="105"/>
        <v>33.094105618994334</v>
      </c>
      <c r="AR142" s="103">
        <f t="shared" si="105"/>
        <v>33.09410571503318</v>
      </c>
      <c r="AS142" s="103">
        <f t="shared" si="105"/>
        <v>33.094097766063541</v>
      </c>
      <c r="AT142" s="103">
        <f t="shared" si="105"/>
        <v>33.094753716974971</v>
      </c>
      <c r="AU142" s="103">
        <f t="shared" si="77"/>
        <v>32.982021681351668</v>
      </c>
      <c r="AW142" s="103">
        <v>10000</v>
      </c>
      <c r="AX142" s="103">
        <f t="shared" si="81"/>
        <v>-1.4451044326917701E-2</v>
      </c>
      <c r="AY142" s="103">
        <f t="shared" si="82"/>
        <v>-2.8763532670907869E-2</v>
      </c>
      <c r="AZ142" s="103">
        <f t="shared" si="83"/>
        <v>1.4312488343990168E-2</v>
      </c>
      <c r="BA142" s="103">
        <f t="shared" si="84"/>
        <v>0.88859305917631859</v>
      </c>
      <c r="BB142" s="103">
        <f t="shared" si="85"/>
        <v>0.84244702428658813</v>
      </c>
      <c r="BC142" s="103">
        <f t="shared" si="86"/>
        <v>-2.9880450046407847</v>
      </c>
      <c r="BD142" s="103">
        <f t="shared" si="87"/>
        <v>-12.999671363455725</v>
      </c>
      <c r="BE142" s="103">
        <f t="shared" si="88"/>
        <v>66.145313787821181</v>
      </c>
      <c r="BF142" s="103">
        <f t="shared" si="89"/>
        <v>66.145313827982122</v>
      </c>
      <c r="BG142" s="103">
        <f t="shared" si="90"/>
        <v>66.145313466407572</v>
      </c>
      <c r="BH142" s="103">
        <f t="shared" si="91"/>
        <v>66.145316721713954</v>
      </c>
      <c r="BI142" s="103">
        <f t="shared" si="92"/>
        <v>66.14528741380056</v>
      </c>
      <c r="BJ142" s="103">
        <f t="shared" si="93"/>
        <v>66.145551281829952</v>
      </c>
      <c r="BK142" s="103">
        <f t="shared" si="94"/>
        <v>66.14317603162236</v>
      </c>
      <c r="BL142" s="103">
        <f t="shared" si="95"/>
        <v>66.164593797309735</v>
      </c>
    </row>
    <row r="143" spans="1:64" ht="12.95" customHeight="1" x14ac:dyDescent="0.2">
      <c r="A143" s="20" t="s">
        <v>403</v>
      </c>
      <c r="B143" s="182" t="s">
        <v>78</v>
      </c>
      <c r="C143" s="20">
        <v>39287.480000000003</v>
      </c>
      <c r="D143" s="20" t="s">
        <v>142</v>
      </c>
      <c r="E143" s="103">
        <f t="shared" si="59"/>
        <v>-13397.869199210703</v>
      </c>
      <c r="F143" s="103">
        <f t="shared" si="60"/>
        <v>-13398</v>
      </c>
      <c r="G143" s="103">
        <f t="shared" si="100"/>
        <v>0.12899600000673672</v>
      </c>
      <c r="I143" s="103">
        <f t="shared" ref="I143:I183" si="108">G143</f>
        <v>0.12899600000673672</v>
      </c>
      <c r="P143" s="103">
        <f t="shared" si="62"/>
        <v>-1.524044709874231E-2</v>
      </c>
      <c r="Q143" s="121">
        <f t="shared" si="63"/>
        <v>24268.980000000003</v>
      </c>
      <c r="S143" s="103">
        <f t="shared" si="64"/>
        <v>2.0804152673611652E-2</v>
      </c>
      <c r="T143" s="103">
        <f t="shared" ref="T143:T183" si="109">T$16</f>
        <v>0.1</v>
      </c>
      <c r="U143" s="103">
        <f t="shared" si="101"/>
        <v>2.0804152673611653E-3</v>
      </c>
      <c r="Z143" s="103">
        <f t="shared" si="66"/>
        <v>-13398</v>
      </c>
      <c r="AA143" s="103">
        <f t="shared" si="67"/>
        <v>2.2999332084245476E-2</v>
      </c>
      <c r="AB143" s="103">
        <f t="shared" si="68"/>
        <v>0.11589635553965366</v>
      </c>
      <c r="AC143" s="103">
        <f t="shared" si="69"/>
        <v>0.14423644710547903</v>
      </c>
      <c r="AD143" s="103">
        <f t="shared" si="78"/>
        <v>0.10599666792249124</v>
      </c>
      <c r="AE143" s="103">
        <f t="shared" si="79"/>
        <v>1.1235293610670884E-3</v>
      </c>
      <c r="AF143" s="103">
        <f t="shared" si="80"/>
        <v>0.14423644710547903</v>
      </c>
      <c r="AG143" s="118"/>
      <c r="AH143" s="103">
        <f t="shared" si="70"/>
        <v>1.3099644467083057E-2</v>
      </c>
      <c r="AI143" s="103">
        <f t="shared" si="71"/>
        <v>0.94068817735332499</v>
      </c>
      <c r="AJ143" s="103">
        <f t="shared" si="72"/>
        <v>0.82459016838872012</v>
      </c>
      <c r="AK143" s="103">
        <f t="shared" si="73"/>
        <v>9.586918392480788E-2</v>
      </c>
      <c r="AL143" s="103">
        <f t="shared" si="74"/>
        <v>2.1248340554946386</v>
      </c>
      <c r="AM143" s="103">
        <f t="shared" si="75"/>
        <v>1.7945819187083185</v>
      </c>
      <c r="AN143" s="103">
        <f t="shared" si="105"/>
        <v>33.441716871089405</v>
      </c>
      <c r="AO143" s="103">
        <f t="shared" si="105"/>
        <v>33.441716869677109</v>
      </c>
      <c r="AP143" s="103">
        <f t="shared" si="105"/>
        <v>33.441716898184538</v>
      </c>
      <c r="AQ143" s="103">
        <f t="shared" si="105"/>
        <v>33.441716322758097</v>
      </c>
      <c r="AR143" s="103">
        <f t="shared" si="105"/>
        <v>33.441727937690132</v>
      </c>
      <c r="AS143" s="103">
        <f t="shared" si="105"/>
        <v>33.441493437888944</v>
      </c>
      <c r="AT143" s="103">
        <f t="shared" si="105"/>
        <v>33.446206313975487</v>
      </c>
      <c r="AU143" s="103">
        <f t="shared" si="77"/>
        <v>33.340452660937238</v>
      </c>
      <c r="AW143" s="103">
        <v>10250</v>
      </c>
      <c r="AX143" s="103">
        <f t="shared" si="81"/>
        <v>-1.8756680989862752E-2</v>
      </c>
      <c r="AY143" s="103">
        <f t="shared" si="82"/>
        <v>-2.9400724146522537E-2</v>
      </c>
      <c r="AZ143" s="103">
        <f t="shared" si="83"/>
        <v>1.0644043156659783E-2</v>
      </c>
      <c r="BA143" s="103">
        <f t="shared" si="84"/>
        <v>0.89792460255865392</v>
      </c>
      <c r="BB143" s="103">
        <f t="shared" si="85"/>
        <v>0.65714208446236144</v>
      </c>
      <c r="BC143" s="103">
        <f t="shared" si="86"/>
        <v>-2.7032569387099974</v>
      </c>
      <c r="BD143" s="103">
        <f t="shared" si="87"/>
        <v>-4.4894218773106616</v>
      </c>
      <c r="BE143" s="103">
        <f t="shared" si="88"/>
        <v>66.462361693250088</v>
      </c>
      <c r="BF143" s="103">
        <f t="shared" si="89"/>
        <v>66.462361749076621</v>
      </c>
      <c r="BG143" s="103">
        <f t="shared" si="90"/>
        <v>66.462361188151149</v>
      </c>
      <c r="BH143" s="103">
        <f t="shared" si="91"/>
        <v>66.462366824142336</v>
      </c>
      <c r="BI143" s="103">
        <f t="shared" si="92"/>
        <v>66.462310196358985</v>
      </c>
      <c r="BJ143" s="103">
        <f t="shared" si="93"/>
        <v>66.462879243223895</v>
      </c>
      <c r="BK143" s="103">
        <f t="shared" si="94"/>
        <v>66.457168736477314</v>
      </c>
      <c r="BL143" s="103">
        <f t="shared" si="95"/>
        <v>66.515309041522627</v>
      </c>
    </row>
    <row r="144" spans="1:64" ht="12.95" customHeight="1" x14ac:dyDescent="0.2">
      <c r="A144" s="20" t="s">
        <v>403</v>
      </c>
      <c r="B144" s="182" t="s">
        <v>78</v>
      </c>
      <c r="C144" s="20">
        <v>39354.508999999998</v>
      </c>
      <c r="D144" s="20" t="s">
        <v>142</v>
      </c>
      <c r="E144" s="103">
        <f t="shared" si="59"/>
        <v>-13329.902393221671</v>
      </c>
      <c r="F144" s="103">
        <f t="shared" si="60"/>
        <v>-13330</v>
      </c>
      <c r="G144" s="103">
        <f t="shared" si="100"/>
        <v>9.6259999998437706E-2</v>
      </c>
      <c r="I144" s="103">
        <f t="shared" si="108"/>
        <v>9.6259999998437706E-2</v>
      </c>
      <c r="P144" s="103">
        <f t="shared" si="62"/>
        <v>-1.5611473530081348E-2</v>
      </c>
      <c r="Q144" s="121">
        <f t="shared" si="63"/>
        <v>24336.008999999998</v>
      </c>
      <c r="S144" s="103">
        <f t="shared" si="64"/>
        <v>1.2515226589442142E-2</v>
      </c>
      <c r="T144" s="103">
        <f t="shared" si="109"/>
        <v>0.1</v>
      </c>
      <c r="U144" s="103">
        <f t="shared" si="101"/>
        <v>1.2515226589442142E-3</v>
      </c>
      <c r="Z144" s="103">
        <f t="shared" si="66"/>
        <v>-13330</v>
      </c>
      <c r="AA144" s="103">
        <f t="shared" si="67"/>
        <v>2.3896218526504559E-2</v>
      </c>
      <c r="AB144" s="103">
        <f t="shared" si="68"/>
        <v>8.2211237015499969E-2</v>
      </c>
      <c r="AC144" s="103">
        <f t="shared" si="69"/>
        <v>0.11187147352851906</v>
      </c>
      <c r="AD144" s="103">
        <f t="shared" si="78"/>
        <v>7.2363781471933147E-2</v>
      </c>
      <c r="AE144" s="103">
        <f t="shared" si="79"/>
        <v>5.2365168689176946E-4</v>
      </c>
      <c r="AF144" s="103">
        <f t="shared" si="80"/>
        <v>0.11187147352851906</v>
      </c>
      <c r="AG144" s="118"/>
      <c r="AH144" s="103">
        <f t="shared" si="70"/>
        <v>1.4048762982937732E-2</v>
      </c>
      <c r="AI144" s="103">
        <f t="shared" si="71"/>
        <v>0.93273476760214269</v>
      </c>
      <c r="AJ144" s="103">
        <f t="shared" si="72"/>
        <v>0.8697976611698538</v>
      </c>
      <c r="AK144" s="103">
        <f t="shared" si="73"/>
        <v>9.0466464739932903E-2</v>
      </c>
      <c r="AL144" s="103">
        <f t="shared" si="74"/>
        <v>2.2101487559653976</v>
      </c>
      <c r="AM144" s="103">
        <f t="shared" si="75"/>
        <v>1.9896711372707299</v>
      </c>
      <c r="AN144" s="103">
        <f t="shared" si="105"/>
        <v>33.532219477541815</v>
      </c>
      <c r="AO144" s="103">
        <f t="shared" si="105"/>
        <v>33.532219473772315</v>
      </c>
      <c r="AP144" s="103">
        <f t="shared" si="105"/>
        <v>33.532219538218285</v>
      </c>
      <c r="AQ144" s="103">
        <f t="shared" si="105"/>
        <v>33.532218436404335</v>
      </c>
      <c r="AR144" s="103">
        <f t="shared" si="105"/>
        <v>33.532237273520622</v>
      </c>
      <c r="AS144" s="103">
        <f t="shared" si="105"/>
        <v>33.531915145058292</v>
      </c>
      <c r="AT144" s="103">
        <f t="shared" si="105"/>
        <v>33.537400462842427</v>
      </c>
      <c r="AU144" s="103">
        <f t="shared" si="77"/>
        <v>33.435847207363139</v>
      </c>
      <c r="AW144" s="103">
        <v>10500</v>
      </c>
      <c r="AX144" s="103">
        <f t="shared" si="81"/>
        <v>-2.4207037144367845E-2</v>
      </c>
      <c r="AY144" s="103">
        <f t="shared" si="82"/>
        <v>-3.0042653603674075E-2</v>
      </c>
      <c r="AZ144" s="103">
        <f t="shared" si="83"/>
        <v>5.8356164593062303E-3</v>
      </c>
      <c r="BA144" s="103">
        <f t="shared" si="84"/>
        <v>0.91614423714068616</v>
      </c>
      <c r="BB144" s="103">
        <f t="shared" si="85"/>
        <v>0.41082710334979405</v>
      </c>
      <c r="BC144" s="103">
        <f t="shared" si="86"/>
        <v>-2.4095970598454168</v>
      </c>
      <c r="BD144" s="103">
        <f t="shared" si="87"/>
        <v>-2.6091540411971041</v>
      </c>
      <c r="BE144" s="103">
        <f t="shared" si="88"/>
        <v>66.784306163353349</v>
      </c>
      <c r="BF144" s="103">
        <f t="shared" si="89"/>
        <v>66.784306181874001</v>
      </c>
      <c r="BG144" s="103">
        <f t="shared" si="90"/>
        <v>66.784305943387594</v>
      </c>
      <c r="BH144" s="103">
        <f t="shared" si="91"/>
        <v>66.784309014329892</v>
      </c>
      <c r="BI144" s="103">
        <f t="shared" si="92"/>
        <v>66.784269471170333</v>
      </c>
      <c r="BJ144" s="103">
        <f t="shared" si="93"/>
        <v>66.784778776761968</v>
      </c>
      <c r="BK144" s="103">
        <f t="shared" si="94"/>
        <v>66.778239765687118</v>
      </c>
      <c r="BL144" s="103">
        <f t="shared" si="95"/>
        <v>66.86602428573552</v>
      </c>
    </row>
    <row r="145" spans="1:64" ht="12.95" customHeight="1" x14ac:dyDescent="0.2">
      <c r="A145" s="20" t="s">
        <v>403</v>
      </c>
      <c r="B145" s="182" t="s">
        <v>79</v>
      </c>
      <c r="C145" s="20">
        <v>39596.612999999998</v>
      </c>
      <c r="D145" s="20" t="s">
        <v>142</v>
      </c>
      <c r="E145" s="103">
        <f t="shared" si="59"/>
        <v>-13084.41110441877</v>
      </c>
      <c r="F145" s="103">
        <f t="shared" si="60"/>
        <v>-13084.5</v>
      </c>
      <c r="G145" s="103">
        <f t="shared" si="100"/>
        <v>8.7669000000460073E-2</v>
      </c>
      <c r="I145" s="103">
        <f t="shared" si="108"/>
        <v>8.7669000000460073E-2</v>
      </c>
      <c r="P145" s="103">
        <f t="shared" si="62"/>
        <v>-1.8175978397698245E-2</v>
      </c>
      <c r="Q145" s="121">
        <f t="shared" si="63"/>
        <v>24578.112999999998</v>
      </c>
      <c r="S145" s="103">
        <f t="shared" si="64"/>
        <v>1.1203159452106601E-2</v>
      </c>
      <c r="T145" s="103">
        <f t="shared" si="109"/>
        <v>0.1</v>
      </c>
      <c r="U145" s="103">
        <f t="shared" si="101"/>
        <v>1.1203159452106602E-3</v>
      </c>
      <c r="Z145" s="103">
        <f t="shared" si="66"/>
        <v>-13084.5</v>
      </c>
      <c r="AA145" s="103">
        <f t="shared" si="67"/>
        <v>2.609991313774046E-2</v>
      </c>
      <c r="AB145" s="103">
        <f t="shared" si="68"/>
        <v>7.1225052016667775E-2</v>
      </c>
      <c r="AC145" s="103">
        <f t="shared" si="69"/>
        <v>0.10584497839815832</v>
      </c>
      <c r="AD145" s="103">
        <f t="shared" si="78"/>
        <v>6.1569086862719613E-2</v>
      </c>
      <c r="AE145" s="103">
        <f t="shared" si="79"/>
        <v>3.7907524571091129E-4</v>
      </c>
      <c r="AF145" s="103">
        <f t="shared" si="80"/>
        <v>0.10584497839815832</v>
      </c>
      <c r="AG145" s="118"/>
      <c r="AH145" s="103">
        <f t="shared" si="70"/>
        <v>1.6443947983792295E-2</v>
      </c>
      <c r="AI145" s="103">
        <f t="shared" si="71"/>
        <v>0.90918177852967175</v>
      </c>
      <c r="AJ145" s="103">
        <f t="shared" si="72"/>
        <v>0.97618795373554212</v>
      </c>
      <c r="AK145" s="103">
        <f t="shared" si="73"/>
        <v>6.6789545447215687E-2</v>
      </c>
      <c r="AL145" s="103">
        <f t="shared" si="74"/>
        <v>2.5074881675174963</v>
      </c>
      <c r="AM145" s="103">
        <f t="shared" si="75"/>
        <v>3.0476551606015043</v>
      </c>
      <c r="AN145" s="103">
        <f t="shared" si="105"/>
        <v>33.85324244298792</v>
      </c>
      <c r="AO145" s="103">
        <f t="shared" si="105"/>
        <v>33.85324241206029</v>
      </c>
      <c r="AP145" s="103">
        <f t="shared" si="105"/>
        <v>33.8532427720531</v>
      </c>
      <c r="AQ145" s="103">
        <f t="shared" si="105"/>
        <v>33.853238581785675</v>
      </c>
      <c r="AR145" s="103">
        <f t="shared" si="105"/>
        <v>33.853287355005733</v>
      </c>
      <c r="AS145" s="103">
        <f t="shared" si="105"/>
        <v>33.852719526871454</v>
      </c>
      <c r="AT145" s="103">
        <f t="shared" si="105"/>
        <v>33.859313455439455</v>
      </c>
      <c r="AU145" s="103">
        <f t="shared" si="77"/>
        <v>33.780249577180193</v>
      </c>
      <c r="AW145" s="103">
        <v>10750</v>
      </c>
      <c r="AX145" s="103">
        <f t="shared" si="81"/>
        <v>-3.0399370860969787E-2</v>
      </c>
      <c r="AY145" s="103">
        <f t="shared" si="82"/>
        <v>-3.068932104236248E-2</v>
      </c>
      <c r="AZ145" s="103">
        <f t="shared" si="83"/>
        <v>2.8995018139269186E-4</v>
      </c>
      <c r="BA145" s="103">
        <f t="shared" si="84"/>
        <v>0.94297821678786364</v>
      </c>
      <c r="BB145" s="103">
        <f t="shared" si="85"/>
        <v>0.11463015038101881</v>
      </c>
      <c r="BC145" s="103">
        <f t="shared" si="86"/>
        <v>-2.1011186740057055</v>
      </c>
      <c r="BD145" s="103">
        <f t="shared" si="87"/>
        <v>-1.7455767604485082</v>
      </c>
      <c r="BE145" s="103">
        <f t="shared" si="88"/>
        <v>67.114267635988625</v>
      </c>
      <c r="BF145" s="103">
        <f t="shared" si="89"/>
        <v>67.114267637017562</v>
      </c>
      <c r="BG145" s="103">
        <f t="shared" si="90"/>
        <v>67.114267615121847</v>
      </c>
      <c r="BH145" s="103">
        <f t="shared" si="91"/>
        <v>67.114268081061766</v>
      </c>
      <c r="BI145" s="103">
        <f t="shared" si="92"/>
        <v>67.114258165981312</v>
      </c>
      <c r="BJ145" s="103">
        <f t="shared" si="93"/>
        <v>67.114469202597974</v>
      </c>
      <c r="BK145" s="103">
        <f t="shared" si="94"/>
        <v>67.10999817099092</v>
      </c>
      <c r="BL145" s="103">
        <f t="shared" si="95"/>
        <v>67.216739529948399</v>
      </c>
    </row>
    <row r="146" spans="1:64" ht="12.95" customHeight="1" x14ac:dyDescent="0.2">
      <c r="A146" s="20" t="s">
        <v>403</v>
      </c>
      <c r="B146" s="182" t="s">
        <v>79</v>
      </c>
      <c r="C146" s="20">
        <v>39760.358999999997</v>
      </c>
      <c r="D146" s="20" t="s">
        <v>142</v>
      </c>
      <c r="E146" s="103">
        <f t="shared" si="59"/>
        <v>-12918.374126193215</v>
      </c>
      <c r="F146" s="103">
        <f t="shared" si="60"/>
        <v>-12918.5</v>
      </c>
      <c r="G146" s="103">
        <f t="shared" si="100"/>
        <v>0.12413699999888195</v>
      </c>
      <c r="I146" s="103">
        <f t="shared" si="108"/>
        <v>0.12413699999888195</v>
      </c>
      <c r="P146" s="103">
        <f t="shared" si="62"/>
        <v>-2.0877559811542584E-2</v>
      </c>
      <c r="Q146" s="121">
        <f t="shared" si="63"/>
        <v>24741.858999999997</v>
      </c>
      <c r="S146" s="103">
        <f t="shared" si="64"/>
        <v>2.1029222557011191E-2</v>
      </c>
      <c r="T146" s="103">
        <f t="shared" si="109"/>
        <v>0.1</v>
      </c>
      <c r="U146" s="103">
        <f t="shared" si="101"/>
        <v>2.1029222557011193E-3</v>
      </c>
      <c r="Z146" s="103">
        <f t="shared" si="66"/>
        <v>-12918.5</v>
      </c>
      <c r="AA146" s="103">
        <f t="shared" si="67"/>
        <v>2.6638150677181543E-2</v>
      </c>
      <c r="AB146" s="103">
        <f t="shared" si="68"/>
        <v>0.10702274503795328</v>
      </c>
      <c r="AC146" s="103">
        <f t="shared" si="69"/>
        <v>0.14501455981042452</v>
      </c>
      <c r="AD146" s="103">
        <f t="shared" si="78"/>
        <v>9.7498849321700401E-2</v>
      </c>
      <c r="AE146" s="103">
        <f t="shared" si="79"/>
        <v>9.5060256190556379E-4</v>
      </c>
      <c r="AF146" s="103">
        <f t="shared" si="80"/>
        <v>0.14501455981042452</v>
      </c>
      <c r="AG146" s="118"/>
      <c r="AH146" s="103">
        <f t="shared" si="70"/>
        <v>1.7114254960928662E-2</v>
      </c>
      <c r="AI146" s="103">
        <f t="shared" si="71"/>
        <v>0.89802438182404898</v>
      </c>
      <c r="AJ146" s="103">
        <f t="shared" si="72"/>
        <v>0.99968809622844634</v>
      </c>
      <c r="AK146" s="103">
        <f t="shared" si="73"/>
        <v>4.8060025277895144E-2</v>
      </c>
      <c r="AL146" s="103">
        <f t="shared" si="74"/>
        <v>2.7011762055834043</v>
      </c>
      <c r="AM146" s="103">
        <f t="shared" si="75"/>
        <v>4.4675153273548585</v>
      </c>
      <c r="AN146" s="103">
        <f t="shared" si="105"/>
        <v>34.066300852067073</v>
      </c>
      <c r="AO146" s="103">
        <f t="shared" si="105"/>
        <v>34.06630079642445</v>
      </c>
      <c r="AP146" s="103">
        <f t="shared" si="105"/>
        <v>34.066301356189193</v>
      </c>
      <c r="AQ146" s="103">
        <f t="shared" si="105"/>
        <v>34.066295724948233</v>
      </c>
      <c r="AR146" s="103">
        <f t="shared" si="105"/>
        <v>34.06635237453672</v>
      </c>
      <c r="AS146" s="103">
        <f t="shared" si="105"/>
        <v>34.065782408395044</v>
      </c>
      <c r="AT146" s="103">
        <f t="shared" si="105"/>
        <v>34.071509108447103</v>
      </c>
      <c r="AU146" s="103">
        <f t="shared" si="77"/>
        <v>34.01312449933755</v>
      </c>
      <c r="AW146" s="103">
        <v>11000</v>
      </c>
      <c r="AX146" s="103">
        <f t="shared" si="81"/>
        <v>-3.6806068469755329E-2</v>
      </c>
      <c r="AY146" s="103">
        <f t="shared" si="82"/>
        <v>-3.1340726462587752E-2</v>
      </c>
      <c r="AZ146" s="103">
        <f t="shared" si="83"/>
        <v>-5.4653420071675779E-3</v>
      </c>
      <c r="BA146" s="103">
        <f t="shared" si="84"/>
        <v>0.97748866741307983</v>
      </c>
      <c r="BB146" s="103">
        <f t="shared" si="85"/>
        <v>-0.21276269708136775</v>
      </c>
      <c r="BC146" s="103">
        <f t="shared" si="86"/>
        <v>-1.77183445813198</v>
      </c>
      <c r="BD146" s="103">
        <f t="shared" si="87"/>
        <v>-1.224345212836857</v>
      </c>
      <c r="BE146" s="103">
        <f t="shared" si="88"/>
        <v>67.455168416435981</v>
      </c>
      <c r="BF146" s="103">
        <f t="shared" si="89"/>
        <v>67.455168416436024</v>
      </c>
      <c r="BG146" s="103">
        <f t="shared" si="90"/>
        <v>67.455168416431761</v>
      </c>
      <c r="BH146" s="103">
        <f t="shared" si="91"/>
        <v>67.455168416857049</v>
      </c>
      <c r="BI146" s="103">
        <f t="shared" si="92"/>
        <v>67.455168374447965</v>
      </c>
      <c r="BJ146" s="103">
        <f t="shared" si="93"/>
        <v>67.455172603491533</v>
      </c>
      <c r="BK146" s="103">
        <f t="shared" si="94"/>
        <v>67.454751863474456</v>
      </c>
      <c r="BL146" s="103">
        <f t="shared" si="95"/>
        <v>67.567454774161291</v>
      </c>
    </row>
    <row r="147" spans="1:64" ht="12.95" customHeight="1" x14ac:dyDescent="0.2">
      <c r="A147" s="20" t="s">
        <v>403</v>
      </c>
      <c r="B147" s="182" t="s">
        <v>78</v>
      </c>
      <c r="C147" s="20">
        <v>40149.404999999999</v>
      </c>
      <c r="D147" s="20" t="s">
        <v>142</v>
      </c>
      <c r="E147" s="103">
        <f t="shared" si="59"/>
        <v>-12523.884964743529</v>
      </c>
      <c r="F147" s="103">
        <f t="shared" si="60"/>
        <v>-12524</v>
      </c>
      <c r="G147" s="103">
        <f t="shared" si="100"/>
        <v>0.11344800000370014</v>
      </c>
      <c r="I147" s="103">
        <f t="shared" si="108"/>
        <v>0.11344800000370014</v>
      </c>
      <c r="P147" s="103">
        <f t="shared" si="62"/>
        <v>-2.9464033402471425E-2</v>
      </c>
      <c r="Q147" s="121">
        <f t="shared" si="63"/>
        <v>25130.904999999999</v>
      </c>
      <c r="S147" s="103">
        <f t="shared" si="64"/>
        <v>2.0423849292286696E-2</v>
      </c>
      <c r="T147" s="103">
        <f t="shared" si="109"/>
        <v>0.1</v>
      </c>
      <c r="U147" s="103">
        <f t="shared" si="101"/>
        <v>2.0423849292286697E-3</v>
      </c>
      <c r="Z147" s="103">
        <f t="shared" si="66"/>
        <v>-12524</v>
      </c>
      <c r="AA147" s="103">
        <f t="shared" si="67"/>
        <v>2.4867885716725463E-2</v>
      </c>
      <c r="AB147" s="103">
        <f t="shared" si="68"/>
        <v>9.778176499336183E-2</v>
      </c>
      <c r="AC147" s="103">
        <f t="shared" si="69"/>
        <v>0.14291203340617156</v>
      </c>
      <c r="AD147" s="103">
        <f t="shared" si="78"/>
        <v>8.8580114286974682E-2</v>
      </c>
      <c r="AE147" s="103">
        <f t="shared" si="79"/>
        <v>7.8464366470934975E-4</v>
      </c>
      <c r="AF147" s="103">
        <f t="shared" si="80"/>
        <v>0.14291203340617156</v>
      </c>
      <c r="AG147" s="118"/>
      <c r="AH147" s="103">
        <f t="shared" si="70"/>
        <v>1.5666235010338314E-2</v>
      </c>
      <c r="AI147" s="103">
        <f t="shared" si="71"/>
        <v>0.88726968112472926</v>
      </c>
      <c r="AJ147" s="103">
        <f t="shared" si="72"/>
        <v>0.91198902651894564</v>
      </c>
      <c r="AK147" s="103">
        <f t="shared" si="73"/>
        <v>-8.1727495927543024E-4</v>
      </c>
      <c r="AL147" s="103">
        <f t="shared" si="74"/>
        <v>-3.1343429567093248</v>
      </c>
      <c r="AM147" s="103">
        <f t="shared" si="75"/>
        <v>-275.87239484403284</v>
      </c>
      <c r="AN147" s="103">
        <f t="shared" si="105"/>
        <v>34.565637914062457</v>
      </c>
      <c r="AO147" s="103">
        <f t="shared" si="105"/>
        <v>34.565637916152475</v>
      </c>
      <c r="AP147" s="103">
        <f t="shared" si="105"/>
        <v>34.565637897612362</v>
      </c>
      <c r="AQ147" s="103">
        <f t="shared" si="105"/>
        <v>34.565638062077802</v>
      </c>
      <c r="AR147" s="103">
        <f t="shared" si="105"/>
        <v>34.565636603139865</v>
      </c>
      <c r="AS147" s="103">
        <f t="shared" si="105"/>
        <v>34.565649545068489</v>
      </c>
      <c r="AT147" s="103">
        <f t="shared" si="105"/>
        <v>34.565534740015259</v>
      </c>
      <c r="AU147" s="103">
        <f t="shared" si="77"/>
        <v>34.566553154705488</v>
      </c>
      <c r="AW147" s="103">
        <v>11250</v>
      </c>
      <c r="AX147" s="103">
        <f t="shared" si="81"/>
        <v>-4.2767312025530191E-2</v>
      </c>
      <c r="AY147" s="103">
        <f t="shared" si="82"/>
        <v>-3.1996869864349894E-2</v>
      </c>
      <c r="AZ147" s="103">
        <f t="shared" si="83"/>
        <v>-1.0770442161180296E-2</v>
      </c>
      <c r="BA147" s="103">
        <f t="shared" si="84"/>
        <v>1.0173440136993628</v>
      </c>
      <c r="BB147" s="103">
        <f t="shared" si="85"/>
        <v>-0.53955049592425064</v>
      </c>
      <c r="BC147" s="103">
        <f t="shared" si="86"/>
        <v>-1.4163328505546766</v>
      </c>
      <c r="BD147" s="103">
        <f t="shared" si="87"/>
        <v>-0.8563454778613574</v>
      </c>
      <c r="BE147" s="103">
        <f t="shared" si="88"/>
        <v>67.809375927679582</v>
      </c>
      <c r="BF147" s="103">
        <f t="shared" si="89"/>
        <v>67.80937592776425</v>
      </c>
      <c r="BG147" s="103">
        <f t="shared" si="90"/>
        <v>67.809375930630736</v>
      </c>
      <c r="BH147" s="103">
        <f t="shared" si="91"/>
        <v>67.809376027666431</v>
      </c>
      <c r="BI147" s="103">
        <f t="shared" si="92"/>
        <v>67.80937931248603</v>
      </c>
      <c r="BJ147" s="103">
        <f t="shared" si="93"/>
        <v>67.809490485661811</v>
      </c>
      <c r="BK147" s="103">
        <f t="shared" si="94"/>
        <v>67.813226635628226</v>
      </c>
      <c r="BL147" s="103">
        <f t="shared" si="95"/>
        <v>67.91817001837417</v>
      </c>
    </row>
    <row r="148" spans="1:64" ht="12.95" customHeight="1" x14ac:dyDescent="0.2">
      <c r="A148" s="20" t="s">
        <v>403</v>
      </c>
      <c r="B148" s="182" t="s">
        <v>78</v>
      </c>
      <c r="C148" s="20">
        <v>40150.366000000002</v>
      </c>
      <c r="D148" s="20" t="s">
        <v>142</v>
      </c>
      <c r="E148" s="103">
        <f t="shared" si="59"/>
        <v>-12522.910519345931</v>
      </c>
      <c r="F148" s="103">
        <f t="shared" si="60"/>
        <v>-12523</v>
      </c>
      <c r="G148" s="103">
        <f t="shared" si="100"/>
        <v>8.8246000006620307E-2</v>
      </c>
      <c r="I148" s="103">
        <f t="shared" si="108"/>
        <v>8.8246000006620307E-2</v>
      </c>
      <c r="P148" s="103">
        <f t="shared" si="62"/>
        <v>-2.9488186188364969E-2</v>
      </c>
      <c r="Q148" s="121">
        <f t="shared" si="63"/>
        <v>25131.866000000002</v>
      </c>
      <c r="S148" s="103">
        <f t="shared" si="64"/>
        <v>1.386133859899546E-2</v>
      </c>
      <c r="T148" s="103">
        <f t="shared" si="109"/>
        <v>0.1</v>
      </c>
      <c r="U148" s="103">
        <f t="shared" si="101"/>
        <v>1.386133859899546E-3</v>
      </c>
      <c r="Z148" s="103">
        <f t="shared" si="66"/>
        <v>-12523</v>
      </c>
      <c r="AA148" s="103">
        <f t="shared" si="67"/>
        <v>2.48581926727043E-2</v>
      </c>
      <c r="AB148" s="103">
        <f t="shared" si="68"/>
        <v>7.2588626205198098E-2</v>
      </c>
      <c r="AC148" s="103">
        <f t="shared" si="69"/>
        <v>0.11773418619498527</v>
      </c>
      <c r="AD148" s="103">
        <f t="shared" si="78"/>
        <v>6.338780733391601E-2</v>
      </c>
      <c r="AE148" s="103">
        <f t="shared" si="79"/>
        <v>4.0180141186016568E-4</v>
      </c>
      <c r="AF148" s="103">
        <f t="shared" si="80"/>
        <v>0.11773418619498527</v>
      </c>
      <c r="AG148" s="118"/>
      <c r="AH148" s="103">
        <f t="shared" si="70"/>
        <v>1.5657373801422209E-2</v>
      </c>
      <c r="AI148" s="103">
        <f t="shared" si="71"/>
        <v>0.88727067264454962</v>
      </c>
      <c r="AJ148" s="103">
        <f t="shared" si="72"/>
        <v>0.91152663203516693</v>
      </c>
      <c r="AK148" s="103">
        <f t="shared" si="73"/>
        <v>-9.4418539862977627E-4</v>
      </c>
      <c r="AL148" s="103">
        <f t="shared" si="74"/>
        <v>-3.1332171638850026</v>
      </c>
      <c r="AM148" s="103">
        <f t="shared" si="75"/>
        <v>-238.79061153535338</v>
      </c>
      <c r="AN148" s="103">
        <f t="shared" si="105"/>
        <v>34.566898653192688</v>
      </c>
      <c r="AO148" s="103">
        <f t="shared" si="105"/>
        <v>34.566898655607083</v>
      </c>
      <c r="AP148" s="103">
        <f t="shared" si="105"/>
        <v>34.566898634189222</v>
      </c>
      <c r="AQ148" s="103">
        <f t="shared" si="105"/>
        <v>34.566898824184626</v>
      </c>
      <c r="AR148" s="103">
        <f t="shared" si="105"/>
        <v>34.566897138757206</v>
      </c>
      <c r="AS148" s="103">
        <f t="shared" si="105"/>
        <v>34.566912089991092</v>
      </c>
      <c r="AT148" s="103">
        <f t="shared" si="105"/>
        <v>34.566779459378296</v>
      </c>
      <c r="AU148" s="103">
        <f t="shared" si="77"/>
        <v>34.567956015682341</v>
      </c>
      <c r="AW148" s="103">
        <v>11500</v>
      </c>
      <c r="AX148" s="103">
        <f t="shared" si="81"/>
        <v>-4.7521833691886506E-2</v>
      </c>
      <c r="AY148" s="103">
        <f t="shared" si="82"/>
        <v>-3.26577512476489E-2</v>
      </c>
      <c r="AZ148" s="103">
        <f t="shared" si="83"/>
        <v>-1.4864082444237609E-2</v>
      </c>
      <c r="BA148" s="103">
        <f t="shared" si="84"/>
        <v>1.0579204553463355</v>
      </c>
      <c r="BB148" s="103">
        <f t="shared" si="85"/>
        <v>-0.81633007518702561</v>
      </c>
      <c r="BC148" s="103">
        <f t="shared" si="86"/>
        <v>-1.0312077055950049</v>
      </c>
      <c r="BD148" s="103">
        <f t="shared" si="87"/>
        <v>-0.56673912570481144</v>
      </c>
      <c r="BE148" s="103">
        <f t="shared" si="88"/>
        <v>68.178047042541621</v>
      </c>
      <c r="BF148" s="103">
        <f t="shared" si="89"/>
        <v>68.178047050538893</v>
      </c>
      <c r="BG148" s="103">
        <f t="shared" si="90"/>
        <v>68.178047170325968</v>
      </c>
      <c r="BH148" s="103">
        <f t="shared" si="91"/>
        <v>68.17804896455462</v>
      </c>
      <c r="BI148" s="103">
        <f t="shared" si="92"/>
        <v>68.178075838853601</v>
      </c>
      <c r="BJ148" s="103">
        <f t="shared" si="93"/>
        <v>68.178478249721792</v>
      </c>
      <c r="BK148" s="103">
        <f t="shared" si="94"/>
        <v>68.184477799329912</v>
      </c>
      <c r="BL148" s="103">
        <f t="shared" si="95"/>
        <v>68.268885262587062</v>
      </c>
    </row>
    <row r="149" spans="1:64" ht="12.95" customHeight="1" x14ac:dyDescent="0.2">
      <c r="A149" s="20" t="s">
        <v>403</v>
      </c>
      <c r="B149" s="182" t="s">
        <v>78</v>
      </c>
      <c r="C149" s="20">
        <v>40152.368000000002</v>
      </c>
      <c r="D149" s="20" t="s">
        <v>142</v>
      </c>
      <c r="E149" s="103">
        <f t="shared" ref="E149:E212" si="110">+(C149-C$7)/C$8</f>
        <v>-12520.880509266859</v>
      </c>
      <c r="F149" s="103">
        <f t="shared" ref="F149:F212" si="111">ROUND(2*E149,0)/2</f>
        <v>-12521</v>
      </c>
      <c r="G149" s="103">
        <f t="shared" ref="G149:G180" si="112">+C149-(C$7+F149*C$8)</f>
        <v>0.1178420000069309</v>
      </c>
      <c r="I149" s="103">
        <f t="shared" si="108"/>
        <v>0.1178420000069309</v>
      </c>
      <c r="P149" s="103">
        <f t="shared" ref="P149:P212" si="113">R$2+R$3*F149++R$4*F149^2+R$5*SIN(RADIANS(R$6*F149+R$7))</f>
        <v>-2.953651051644322E-2</v>
      </c>
      <c r="Q149" s="121">
        <f t="shared" ref="Q149:Q212" si="114">+C149-15018.5</f>
        <v>25133.868000000002</v>
      </c>
      <c r="S149" s="103">
        <f t="shared" ref="S149:S212" si="115">+(P149-G149)^2</f>
        <v>2.1720425364088292E-2</v>
      </c>
      <c r="T149" s="103">
        <f t="shared" si="109"/>
        <v>0.1</v>
      </c>
      <c r="U149" s="103">
        <f t="shared" ref="U149:U180" si="116">+T149*S149</f>
        <v>2.1720425364088291E-3</v>
      </c>
      <c r="Z149" s="103">
        <f t="shared" ref="Z149:Z212" si="117">F149</f>
        <v>-12521</v>
      </c>
      <c r="AA149" s="103">
        <f t="shared" ref="AA149:AA212" si="118">AB$3+AB$4*Z149+AB$5*Z149^2+AH149</f>
        <v>2.4838731677408629E-2</v>
      </c>
      <c r="AB149" s="103">
        <f t="shared" ref="AB149:AB212" si="119">IF(S149&lt;&gt;0,G149-AH149, -9999)</f>
        <v>0.10220242330317114</v>
      </c>
      <c r="AC149" s="103">
        <f t="shared" ref="AC149:AC212" si="120">+G149-P149</f>
        <v>0.14737851052337411</v>
      </c>
      <c r="AD149" s="103">
        <f t="shared" si="78"/>
        <v>9.3003268329522271E-2</v>
      </c>
      <c r="AE149" s="103">
        <f t="shared" si="79"/>
        <v>8.6496079199731204E-4</v>
      </c>
      <c r="AF149" s="103">
        <f t="shared" si="80"/>
        <v>0.14737851052337411</v>
      </c>
      <c r="AG149" s="118"/>
      <c r="AH149" s="103">
        <f t="shared" ref="AH149:AH212" si="121">$AB$6*($AB$11/AI149*AJ149+$AB$12)</f>
        <v>1.5639576703759761E-2</v>
      </c>
      <c r="AI149" s="103">
        <f t="shared" ref="AI149:AI212" si="122">1+$AB$7*COS(AL149)</f>
        <v>0.8872730843154919</v>
      </c>
      <c r="AJ149" s="103">
        <f t="shared" ref="AJ149:AJ212" si="123">SIN(AL149+RADIANS($AB$9))</f>
        <v>0.91059837432866164</v>
      </c>
      <c r="AK149" s="103">
        <f t="shared" ref="AK149:AK212" si="124">$AB$7*SIN(AL149)</f>
        <v>-1.1980034795742334E-3</v>
      </c>
      <c r="AL149" s="103">
        <f t="shared" ref="AL149:AL212" si="125">2*ATAN(AM149)</f>
        <v>-3.1309655697815013</v>
      </c>
      <c r="AM149" s="103">
        <f t="shared" ref="AM149:AM212" si="126">SQRT((1+$AB$7)/(1-$AB$7))*TAN(AN149/2)</f>
        <v>-188.19661287690337</v>
      </c>
      <c r="AN149" s="103">
        <f t="shared" ref="AN149:AT164" si="127">$AU149+$AB$7*SIN(AO149)</f>
        <v>34.569420136187311</v>
      </c>
      <c r="AO149" s="103">
        <f t="shared" si="127"/>
        <v>34.569420139250234</v>
      </c>
      <c r="AP149" s="103">
        <f t="shared" si="127"/>
        <v>34.569420112078646</v>
      </c>
      <c r="AQ149" s="103">
        <f t="shared" si="127"/>
        <v>34.569420353121188</v>
      </c>
      <c r="AR149" s="103">
        <f t="shared" si="127"/>
        <v>34.569418214803115</v>
      </c>
      <c r="AS149" s="103">
        <f t="shared" si="127"/>
        <v>34.569437184087718</v>
      </c>
      <c r="AT149" s="103">
        <f t="shared" si="127"/>
        <v>34.569268905362037</v>
      </c>
      <c r="AU149" s="103">
        <f t="shared" ref="AU149:AU212" si="128">RADIANS($AB$9)+$AB$18*(F149-AB$15)</f>
        <v>34.57076173763604</v>
      </c>
      <c r="AW149" s="103">
        <v>11750</v>
      </c>
      <c r="AX149" s="103">
        <f t="shared" si="81"/>
        <v>-5.0317843985124858E-2</v>
      </c>
      <c r="AY149" s="103">
        <f t="shared" si="82"/>
        <v>-3.3323370612484776E-2</v>
      </c>
      <c r="AZ149" s="103">
        <f t="shared" si="83"/>
        <v>-1.6994473372640078E-2</v>
      </c>
      <c r="BA149" s="103">
        <f t="shared" si="84"/>
        <v>1.0919218325124715</v>
      </c>
      <c r="BB149" s="103">
        <f t="shared" si="85"/>
        <v>-0.97967722868251816</v>
      </c>
      <c r="BC149" s="103">
        <f t="shared" si="86"/>
        <v>-0.61739006242721906</v>
      </c>
      <c r="BD149" s="103">
        <f t="shared" si="87"/>
        <v>-0.31888923422794163</v>
      </c>
      <c r="BE149" s="103">
        <f t="shared" si="88"/>
        <v>68.560213215922502</v>
      </c>
      <c r="BF149" s="103">
        <f t="shared" si="89"/>
        <v>68.560213258313794</v>
      </c>
      <c r="BG149" s="103">
        <f t="shared" si="90"/>
        <v>68.560213700707877</v>
      </c>
      <c r="BH149" s="103">
        <f t="shared" si="91"/>
        <v>68.560218317510291</v>
      </c>
      <c r="BI149" s="103">
        <f t="shared" si="92"/>
        <v>68.560266497439883</v>
      </c>
      <c r="BJ149" s="103">
        <f t="shared" si="93"/>
        <v>68.560769206747921</v>
      </c>
      <c r="BK149" s="103">
        <f t="shared" si="94"/>
        <v>68.566005197434549</v>
      </c>
      <c r="BL149" s="103">
        <f t="shared" si="95"/>
        <v>68.619600506799941</v>
      </c>
    </row>
    <row r="150" spans="1:64" ht="12.95" customHeight="1" x14ac:dyDescent="0.2">
      <c r="A150" s="20" t="s">
        <v>403</v>
      </c>
      <c r="B150" s="182" t="s">
        <v>78</v>
      </c>
      <c r="C150" s="20">
        <v>40426.5</v>
      </c>
      <c r="D150" s="20" t="s">
        <v>142</v>
      </c>
      <c r="E150" s="103">
        <f t="shared" si="110"/>
        <v>-12242.913115163017</v>
      </c>
      <c r="F150" s="103">
        <f t="shared" si="111"/>
        <v>-12243</v>
      </c>
      <c r="G150" s="103">
        <f t="shared" si="112"/>
        <v>8.5686000005807728E-2</v>
      </c>
      <c r="I150" s="103">
        <f t="shared" si="108"/>
        <v>8.5686000005807728E-2</v>
      </c>
      <c r="P150" s="103">
        <f t="shared" si="113"/>
        <v>-3.6328672197925516E-2</v>
      </c>
      <c r="Q150" s="121">
        <f t="shared" si="114"/>
        <v>25408</v>
      </c>
      <c r="S150" s="103">
        <f t="shared" si="115"/>
        <v>1.4887580232984473E-2</v>
      </c>
      <c r="T150" s="103">
        <f t="shared" si="109"/>
        <v>0.1</v>
      </c>
      <c r="U150" s="103">
        <f t="shared" si="116"/>
        <v>1.4887580232984473E-3</v>
      </c>
      <c r="Z150" s="103">
        <f t="shared" si="117"/>
        <v>-12243</v>
      </c>
      <c r="AA150" s="103">
        <f t="shared" si="118"/>
        <v>2.1213836570535681E-2</v>
      </c>
      <c r="AB150" s="103">
        <f t="shared" si="119"/>
        <v>7.3437086202040258E-2</v>
      </c>
      <c r="AC150" s="103">
        <f t="shared" si="120"/>
        <v>0.12201467220373324</v>
      </c>
      <c r="AD150" s="103">
        <f t="shared" ref="AD150:AD213" si="129">IF(S150&lt;&gt;0,G150-AA150, -9999)</f>
        <v>6.447216343527204E-2</v>
      </c>
      <c r="AE150" s="103">
        <f t="shared" ref="AE150:AE213" si="130">+(G150-AA150)^2*T150</f>
        <v>4.1566598580244294E-4</v>
      </c>
      <c r="AF150" s="103">
        <f t="shared" ref="AF150:AF213" si="131">IF(S150&lt;&gt;0,G150-P150, -9999)</f>
        <v>0.12201467220373324</v>
      </c>
      <c r="AG150" s="118"/>
      <c r="AH150" s="103">
        <f t="shared" si="121"/>
        <v>1.2248913803767476E-2</v>
      </c>
      <c r="AI150" s="103">
        <f t="shared" si="122"/>
        <v>0.89316941356200452</v>
      </c>
      <c r="AJ150" s="103">
        <f t="shared" si="123"/>
        <v>0.73814973765267999</v>
      </c>
      <c r="AK150" s="103">
        <f t="shared" si="124"/>
        <v>-3.6000257407319207E-2</v>
      </c>
      <c r="AL150" s="103">
        <f t="shared" si="125"/>
        <v>-2.8165596089093445</v>
      </c>
      <c r="AM150" s="103">
        <f t="shared" si="126"/>
        <v>-6.0989527196953714</v>
      </c>
      <c r="AN150" s="103">
        <f t="shared" si="127"/>
        <v>34.920707831855601</v>
      </c>
      <c r="AO150" s="103">
        <f t="shared" si="127"/>
        <v>34.920707892045108</v>
      </c>
      <c r="AP150" s="103">
        <f t="shared" si="127"/>
        <v>34.920707320876403</v>
      </c>
      <c r="AQ150" s="103">
        <f t="shared" si="127"/>
        <v>34.920712740990368</v>
      </c>
      <c r="AR150" s="103">
        <f t="shared" si="127"/>
        <v>34.920661307188027</v>
      </c>
      <c r="AS150" s="103">
        <f t="shared" si="127"/>
        <v>34.921149425270372</v>
      </c>
      <c r="AT150" s="103">
        <f t="shared" si="127"/>
        <v>34.916520707535724</v>
      </c>
      <c r="AU150" s="103">
        <f t="shared" si="128"/>
        <v>34.960757089200769</v>
      </c>
      <c r="AW150" s="103">
        <v>12000</v>
      </c>
      <c r="AX150" s="103">
        <f t="shared" si="81"/>
        <v>-5.0626416186190903E-2</v>
      </c>
      <c r="AY150" s="103">
        <f t="shared" si="82"/>
        <v>-3.3993727958857523E-2</v>
      </c>
      <c r="AZ150" s="103">
        <f t="shared" si="83"/>
        <v>-1.6632688227333384E-2</v>
      </c>
      <c r="BA150" s="103">
        <f t="shared" si="84"/>
        <v>1.1108619852500781</v>
      </c>
      <c r="BB150" s="103">
        <f t="shared" si="85"/>
        <v>-0.97298230305322475</v>
      </c>
      <c r="BC150" s="103">
        <f t="shared" si="86"/>
        <v>-0.18245794123086559</v>
      </c>
      <c r="BD150" s="103">
        <f t="shared" si="87"/>
        <v>-9.1482907240744843E-2</v>
      </c>
      <c r="BE150" s="103">
        <f t="shared" si="88"/>
        <v>68.95201937776703</v>
      </c>
      <c r="BF150" s="103">
        <f t="shared" si="89"/>
        <v>68.952019408626938</v>
      </c>
      <c r="BG150" s="103">
        <f t="shared" si="90"/>
        <v>68.95201968604772</v>
      </c>
      <c r="BH150" s="103">
        <f t="shared" si="91"/>
        <v>68.952022179971721</v>
      </c>
      <c r="BI150" s="103">
        <f t="shared" si="92"/>
        <v>68.952044599503481</v>
      </c>
      <c r="BJ150" s="103">
        <f t="shared" si="93"/>
        <v>68.952246139787562</v>
      </c>
      <c r="BK150" s="103">
        <f t="shared" si="94"/>
        <v>68.954057586821804</v>
      </c>
      <c r="BL150" s="103">
        <f t="shared" si="95"/>
        <v>68.970315751012834</v>
      </c>
    </row>
    <row r="151" spans="1:64" ht="12.95" customHeight="1" x14ac:dyDescent="0.2">
      <c r="A151" s="20" t="s">
        <v>403</v>
      </c>
      <c r="B151" s="182" t="s">
        <v>79</v>
      </c>
      <c r="C151" s="20">
        <v>40469.413</v>
      </c>
      <c r="D151" s="20" t="s">
        <v>142</v>
      </c>
      <c r="E151" s="103">
        <f t="shared" si="110"/>
        <v>-12199.399717299293</v>
      </c>
      <c r="F151" s="103">
        <f t="shared" si="111"/>
        <v>-12199.5</v>
      </c>
      <c r="G151" s="103">
        <f t="shared" si="112"/>
        <v>9.8899000004166737E-2</v>
      </c>
      <c r="I151" s="103">
        <f t="shared" si="108"/>
        <v>9.8899000004166737E-2</v>
      </c>
      <c r="P151" s="103">
        <f t="shared" si="113"/>
        <v>-3.7370094418889749E-2</v>
      </c>
      <c r="Q151" s="121">
        <f t="shared" si="114"/>
        <v>25450.913</v>
      </c>
      <c r="S151" s="103">
        <f t="shared" si="115"/>
        <v>1.8569266094879883E-2</v>
      </c>
      <c r="T151" s="103">
        <f t="shared" si="109"/>
        <v>0.1</v>
      </c>
      <c r="U151" s="103">
        <f t="shared" si="116"/>
        <v>1.8569266094879884E-3</v>
      </c>
      <c r="Z151" s="103">
        <f t="shared" si="117"/>
        <v>-12199.5</v>
      </c>
      <c r="AA151" s="103">
        <f t="shared" si="118"/>
        <v>2.0493603562981841E-2</v>
      </c>
      <c r="AB151" s="103">
        <f t="shared" si="119"/>
        <v>8.7333137670659228E-2</v>
      </c>
      <c r="AC151" s="103">
        <f t="shared" si="120"/>
        <v>0.13626909442305649</v>
      </c>
      <c r="AD151" s="103">
        <f t="shared" si="129"/>
        <v>7.8405396441184896E-2</v>
      </c>
      <c r="AE151" s="103">
        <f t="shared" si="130"/>
        <v>6.1474061910993694E-4</v>
      </c>
      <c r="AF151" s="103">
        <f t="shared" si="131"/>
        <v>0.13626909442305649</v>
      </c>
      <c r="AG151" s="118"/>
      <c r="AH151" s="103">
        <f t="shared" si="121"/>
        <v>1.1565862333507503E-2</v>
      </c>
      <c r="AI151" s="103">
        <f t="shared" si="122"/>
        <v>0.895091028824894</v>
      </c>
      <c r="AJ151" s="103">
        <f t="shared" si="123"/>
        <v>0.70370152325545554</v>
      </c>
      <c r="AK151" s="103">
        <f t="shared" si="124"/>
        <v>-4.1266214983446826E-2</v>
      </c>
      <c r="AL151" s="103">
        <f t="shared" si="125"/>
        <v>-2.7668299094070106</v>
      </c>
      <c r="AM151" s="103">
        <f t="shared" si="126"/>
        <v>-5.2741026199886916</v>
      </c>
      <c r="AN151" s="103">
        <f t="shared" si="127"/>
        <v>34.975972614087105</v>
      </c>
      <c r="AO151" s="103">
        <f t="shared" si="127"/>
        <v>34.975972673862607</v>
      </c>
      <c r="AP151" s="103">
        <f t="shared" si="127"/>
        <v>34.975972093554475</v>
      </c>
      <c r="AQ151" s="103">
        <f t="shared" si="127"/>
        <v>34.975977727265224</v>
      </c>
      <c r="AR151" s="103">
        <f t="shared" si="127"/>
        <v>34.975923035027343</v>
      </c>
      <c r="AS151" s="103">
        <f t="shared" si="127"/>
        <v>34.976454045220542</v>
      </c>
      <c r="AT151" s="103">
        <f t="shared" si="127"/>
        <v>34.971303709512881</v>
      </c>
      <c r="AU151" s="103">
        <f t="shared" si="128"/>
        <v>35.021781541693812</v>
      </c>
      <c r="AW151" s="103">
        <v>12250</v>
      </c>
      <c r="AX151" s="103">
        <f t="shared" si="81"/>
        <v>-4.8386825539402448E-2</v>
      </c>
      <c r="AY151" s="103">
        <f t="shared" si="82"/>
        <v>-3.4668823286767132E-2</v>
      </c>
      <c r="AZ151" s="103">
        <f t="shared" si="83"/>
        <v>-1.3718002252635319E-2</v>
      </c>
      <c r="BA151" s="103">
        <f t="shared" si="84"/>
        <v>1.1089615026992325</v>
      </c>
      <c r="BB151" s="103">
        <f t="shared" si="85"/>
        <v>-0.78080324966665793</v>
      </c>
      <c r="BC151" s="103">
        <f t="shared" si="86"/>
        <v>0.25940622288343795</v>
      </c>
      <c r="BD151" s="103">
        <f t="shared" si="87"/>
        <v>0.13043536666500424</v>
      </c>
      <c r="BE151" s="103">
        <f t="shared" si="88"/>
        <v>69.346940369767424</v>
      </c>
      <c r="BF151" s="103">
        <f t="shared" si="89"/>
        <v>69.34694032939953</v>
      </c>
      <c r="BG151" s="103">
        <f t="shared" si="90"/>
        <v>69.346939961467228</v>
      </c>
      <c r="BH151" s="103">
        <f t="shared" si="91"/>
        <v>69.346936607957161</v>
      </c>
      <c r="BI151" s="103">
        <f t="shared" si="92"/>
        <v>69.346906042593346</v>
      </c>
      <c r="BJ151" s="103">
        <f t="shared" si="93"/>
        <v>69.346627466605355</v>
      </c>
      <c r="BK151" s="103">
        <f t="shared" si="94"/>
        <v>69.344089335613305</v>
      </c>
      <c r="BL151" s="103">
        <f t="shared" si="95"/>
        <v>69.321030995225712</v>
      </c>
    </row>
    <row r="152" spans="1:64" ht="12.95" customHeight="1" x14ac:dyDescent="0.2">
      <c r="A152" s="20" t="s">
        <v>403</v>
      </c>
      <c r="B152" s="182" t="s">
        <v>78</v>
      </c>
      <c r="C152" s="20">
        <v>41300.269</v>
      </c>
      <c r="D152" s="20" t="s">
        <v>142</v>
      </c>
      <c r="E152" s="103">
        <f t="shared" si="110"/>
        <v>-11356.919170717558</v>
      </c>
      <c r="F152" s="103">
        <f t="shared" si="111"/>
        <v>-11357</v>
      </c>
      <c r="G152" s="103">
        <f t="shared" si="112"/>
        <v>7.971400000678841E-2</v>
      </c>
      <c r="I152" s="103">
        <f t="shared" si="108"/>
        <v>7.971400000678841E-2</v>
      </c>
      <c r="P152" s="103">
        <f t="shared" si="113"/>
        <v>-5.0457846748123328E-2</v>
      </c>
      <c r="Q152" s="121">
        <f t="shared" si="114"/>
        <v>26281.769</v>
      </c>
      <c r="S152" s="103">
        <f t="shared" si="115"/>
        <v>1.6944709687584221E-2</v>
      </c>
      <c r="T152" s="103">
        <f t="shared" si="109"/>
        <v>0.1</v>
      </c>
      <c r="U152" s="103">
        <f t="shared" si="116"/>
        <v>1.6944709687584222E-3</v>
      </c>
      <c r="Z152" s="103">
        <f t="shared" si="117"/>
        <v>-11357</v>
      </c>
      <c r="AA152" s="103">
        <f t="shared" si="118"/>
        <v>1.8788052436897957E-3</v>
      </c>
      <c r="AB152" s="103">
        <f t="shared" si="119"/>
        <v>8.6014517296184423E-2</v>
      </c>
      <c r="AC152" s="103">
        <f t="shared" si="120"/>
        <v>0.13017184675491172</v>
      </c>
      <c r="AD152" s="103">
        <f t="shared" si="129"/>
        <v>7.7835194763098609E-2</v>
      </c>
      <c r="AE152" s="103">
        <f t="shared" si="130"/>
        <v>6.0583175438094934E-4</v>
      </c>
      <c r="AF152" s="103">
        <f t="shared" si="131"/>
        <v>0.13017184675491172</v>
      </c>
      <c r="AG152" s="118"/>
      <c r="AH152" s="103">
        <f t="shared" si="121"/>
        <v>-6.3005172893960083E-3</v>
      </c>
      <c r="AI152" s="103">
        <f t="shared" si="122"/>
        <v>0.9831603988084161</v>
      </c>
      <c r="AJ152" s="103">
        <f t="shared" si="123"/>
        <v>-0.26239458467195365</v>
      </c>
      <c r="AK152" s="103">
        <f t="shared" si="124"/>
        <v>-0.11146847340745129</v>
      </c>
      <c r="AL152" s="103">
        <f t="shared" si="125"/>
        <v>-1.7207330812883861</v>
      </c>
      <c r="AM152" s="103">
        <f t="shared" si="126"/>
        <v>-1.1624173061387759</v>
      </c>
      <c r="AN152" s="103">
        <f t="shared" si="127"/>
        <v>36.091036956448676</v>
      </c>
      <c r="AO152" s="103">
        <f t="shared" si="127"/>
        <v>36.091036956448676</v>
      </c>
      <c r="AP152" s="103">
        <f t="shared" si="127"/>
        <v>36.091036956448747</v>
      </c>
      <c r="AQ152" s="103">
        <f t="shared" si="127"/>
        <v>36.091036956430798</v>
      </c>
      <c r="AR152" s="103">
        <f t="shared" si="127"/>
        <v>36.091036960703029</v>
      </c>
      <c r="AS152" s="103">
        <f t="shared" si="127"/>
        <v>36.091035943896188</v>
      </c>
      <c r="AT152" s="103">
        <f t="shared" si="127"/>
        <v>36.091278734491553</v>
      </c>
      <c r="AU152" s="103">
        <f t="shared" si="128"/>
        <v>36.203691914691241</v>
      </c>
      <c r="AW152" s="103">
        <v>12500</v>
      </c>
      <c r="AX152" s="103">
        <f t="shared" si="81"/>
        <v>-4.410504633762468E-2</v>
      </c>
      <c r="AY152" s="103">
        <f t="shared" si="82"/>
        <v>-3.5348656596213612E-2</v>
      </c>
      <c r="AZ152" s="103">
        <f t="shared" si="83"/>
        <v>-8.7563897414110695E-3</v>
      </c>
      <c r="BA152" s="103">
        <f t="shared" si="84"/>
        <v>1.0868362321148926</v>
      </c>
      <c r="BB152" s="103">
        <f t="shared" si="85"/>
        <v>-0.44738656856875642</v>
      </c>
      <c r="BC152" s="103">
        <f t="shared" si="86"/>
        <v>0.6915156593661923</v>
      </c>
      <c r="BD152" s="103">
        <f t="shared" si="87"/>
        <v>0.36022847722339135</v>
      </c>
      <c r="BE152" s="103">
        <f t="shared" si="88"/>
        <v>69.737471262237889</v>
      </c>
      <c r="BF152" s="103">
        <f t="shared" si="89"/>
        <v>69.737471226096019</v>
      </c>
      <c r="BG152" s="103">
        <f t="shared" si="90"/>
        <v>69.737470831497816</v>
      </c>
      <c r="BH152" s="103">
        <f t="shared" si="91"/>
        <v>69.737466523268139</v>
      </c>
      <c r="BI152" s="103">
        <f t="shared" si="92"/>
        <v>69.737419486812229</v>
      </c>
      <c r="BJ152" s="103">
        <f t="shared" si="93"/>
        <v>69.73690605468984</v>
      </c>
      <c r="BK152" s="103">
        <f t="shared" si="94"/>
        <v>69.73131383369946</v>
      </c>
      <c r="BL152" s="103">
        <f t="shared" si="95"/>
        <v>69.671746239438605</v>
      </c>
    </row>
    <row r="153" spans="1:64" ht="12.95" customHeight="1" x14ac:dyDescent="0.2">
      <c r="A153" s="20" t="s">
        <v>403</v>
      </c>
      <c r="B153" s="182" t="s">
        <v>79</v>
      </c>
      <c r="C153" s="20">
        <v>41536.487000000001</v>
      </c>
      <c r="D153" s="20" t="s">
        <v>142</v>
      </c>
      <c r="E153" s="103">
        <f t="shared" si="110"/>
        <v>-11117.396233226049</v>
      </c>
      <c r="F153" s="103">
        <f t="shared" si="111"/>
        <v>-11117.5</v>
      </c>
      <c r="G153" s="103">
        <f t="shared" si="112"/>
        <v>0.10233500000322238</v>
      </c>
      <c r="I153" s="103">
        <f t="shared" si="108"/>
        <v>0.10233500000322238</v>
      </c>
      <c r="P153" s="103">
        <f t="shared" si="113"/>
        <v>-5.0368600321203306E-2</v>
      </c>
      <c r="Q153" s="121">
        <f t="shared" si="114"/>
        <v>26517.987000000001</v>
      </c>
      <c r="S153" s="103">
        <f t="shared" si="115"/>
        <v>2.3318389552041938E-2</v>
      </c>
      <c r="T153" s="103">
        <f t="shared" si="109"/>
        <v>0.1</v>
      </c>
      <c r="U153" s="103">
        <f t="shared" si="116"/>
        <v>2.3318389552041941E-3</v>
      </c>
      <c r="Z153" s="103">
        <f t="shared" si="117"/>
        <v>-11117.5</v>
      </c>
      <c r="AA153" s="103">
        <f t="shared" si="118"/>
        <v>-3.3222648505241079E-3</v>
      </c>
      <c r="AB153" s="103">
        <f t="shared" si="119"/>
        <v>0.11361400979459479</v>
      </c>
      <c r="AC153" s="103">
        <f t="shared" si="120"/>
        <v>0.15270360032442568</v>
      </c>
      <c r="AD153" s="103">
        <f t="shared" si="129"/>
        <v>0.10565726485374649</v>
      </c>
      <c r="AE153" s="103">
        <f t="shared" si="130"/>
        <v>1.1163457616374735E-3</v>
      </c>
      <c r="AF153" s="103">
        <f t="shared" si="131"/>
        <v>0.15270360032442568</v>
      </c>
      <c r="AG153" s="118"/>
      <c r="AH153" s="103">
        <f t="shared" si="121"/>
        <v>-1.1279009791372422E-2</v>
      </c>
      <c r="AI153" s="103">
        <f t="shared" si="122"/>
        <v>1.0217475441059753</v>
      </c>
      <c r="AJ153" s="103">
        <f t="shared" si="123"/>
        <v>-0.5725134502462923</v>
      </c>
      <c r="AK153" s="103">
        <f t="shared" si="124"/>
        <v>-0.11061571794929474</v>
      </c>
      <c r="AL153" s="103">
        <f t="shared" si="125"/>
        <v>-1.3766678256730467</v>
      </c>
      <c r="AM153" s="103">
        <f t="shared" si="126"/>
        <v>-0.82253895709323188</v>
      </c>
      <c r="AN153" s="103">
        <f t="shared" si="127"/>
        <v>36.432105953033862</v>
      </c>
      <c r="AO153" s="103">
        <f t="shared" si="127"/>
        <v>36.432105953213899</v>
      </c>
      <c r="AP153" s="103">
        <f t="shared" si="127"/>
        <v>36.432105958552739</v>
      </c>
      <c r="AQ153" s="103">
        <f t="shared" si="127"/>
        <v>36.432106116867359</v>
      </c>
      <c r="AR153" s="103">
        <f t="shared" si="127"/>
        <v>36.432110811396683</v>
      </c>
      <c r="AS153" s="103">
        <f t="shared" si="127"/>
        <v>36.432249987103326</v>
      </c>
      <c r="AT153" s="103">
        <f t="shared" si="127"/>
        <v>36.43634836038094</v>
      </c>
      <c r="AU153" s="103">
        <f t="shared" si="128"/>
        <v>36.539677118647191</v>
      </c>
      <c r="AW153" s="103">
        <v>12750</v>
      </c>
      <c r="AX153" s="103">
        <f t="shared" si="81"/>
        <v>-3.8688167321634111E-2</v>
      </c>
      <c r="AY153" s="103">
        <f t="shared" si="82"/>
        <v>-3.6033227887196956E-2</v>
      </c>
      <c r="AZ153" s="103">
        <f t="shared" si="83"/>
        <v>-2.6549394344371523E-3</v>
      </c>
      <c r="BA153" s="103">
        <f t="shared" si="84"/>
        <v>1.0510691287203253</v>
      </c>
      <c r="BB153" s="103">
        <f t="shared" si="85"/>
        <v>-5.4670094347400576E-2</v>
      </c>
      <c r="BC153" s="103">
        <f t="shared" si="86"/>
        <v>1.1006593032771861</v>
      </c>
      <c r="BD153" s="103">
        <f t="shared" si="87"/>
        <v>0.61355887202513359</v>
      </c>
      <c r="BE153" s="103">
        <f t="shared" si="88"/>
        <v>70.117471169182053</v>
      </c>
      <c r="BF153" s="103">
        <f t="shared" si="89"/>
        <v>70.117471164378344</v>
      </c>
      <c r="BG153" s="103">
        <f t="shared" si="90"/>
        <v>70.117471085212756</v>
      </c>
      <c r="BH153" s="103">
        <f t="shared" si="91"/>
        <v>70.117469780554117</v>
      </c>
      <c r="BI153" s="103">
        <f t="shared" si="92"/>
        <v>70.117448280004709</v>
      </c>
      <c r="BJ153" s="103">
        <f t="shared" si="93"/>
        <v>70.117094058838902</v>
      </c>
      <c r="BK153" s="103">
        <f t="shared" si="94"/>
        <v>70.111286241297123</v>
      </c>
      <c r="BL153" s="103">
        <f t="shared" si="95"/>
        <v>70.022461483651497</v>
      </c>
    </row>
    <row r="154" spans="1:64" ht="12.95" customHeight="1" x14ac:dyDescent="0.2">
      <c r="A154" s="103" t="s">
        <v>40</v>
      </c>
      <c r="C154" s="122">
        <v>42439.324000000001</v>
      </c>
      <c r="D154" s="122"/>
      <c r="E154" s="103">
        <f t="shared" si="110"/>
        <v>-10201.927596983171</v>
      </c>
      <c r="F154" s="103">
        <f t="shared" si="111"/>
        <v>-10202</v>
      </c>
      <c r="G154" s="103">
        <f t="shared" si="112"/>
        <v>7.1404000002075918E-2</v>
      </c>
      <c r="I154" s="103">
        <f t="shared" si="108"/>
        <v>7.1404000002075918E-2</v>
      </c>
      <c r="P154" s="103">
        <f t="shared" si="113"/>
        <v>-3.4687370314713958E-2</v>
      </c>
      <c r="Q154" s="121">
        <f t="shared" si="114"/>
        <v>27420.824000000001</v>
      </c>
      <c r="S154" s="103">
        <f t="shared" si="115"/>
        <v>1.1255378855694245E-2</v>
      </c>
      <c r="T154" s="103">
        <f t="shared" si="109"/>
        <v>0.1</v>
      </c>
      <c r="U154" s="103">
        <f t="shared" si="116"/>
        <v>1.1255378855694245E-3</v>
      </c>
      <c r="Z154" s="103">
        <f t="shared" si="117"/>
        <v>-10202</v>
      </c>
      <c r="AA154" s="103">
        <f t="shared" si="118"/>
        <v>-7.5351331839086585E-3</v>
      </c>
      <c r="AB154" s="103">
        <f t="shared" si="119"/>
        <v>8.6004985197222689E-2</v>
      </c>
      <c r="AC154" s="103">
        <f t="shared" si="120"/>
        <v>0.10609137031678988</v>
      </c>
      <c r="AD154" s="103">
        <f t="shared" si="129"/>
        <v>7.8939133185984584E-2</v>
      </c>
      <c r="AE154" s="103">
        <f t="shared" si="130"/>
        <v>6.2313867481546129E-4</v>
      </c>
      <c r="AF154" s="103">
        <f t="shared" si="131"/>
        <v>0.10609137031678988</v>
      </c>
      <c r="AG154" s="118"/>
      <c r="AH154" s="103">
        <f t="shared" si="121"/>
        <v>-1.4600985195146764E-2</v>
      </c>
      <c r="AI154" s="103">
        <f t="shared" si="122"/>
        <v>1.1113380614715951</v>
      </c>
      <c r="AJ154" s="103">
        <f t="shared" si="123"/>
        <v>-0.84031520628120182</v>
      </c>
      <c r="AK154" s="103">
        <f t="shared" si="124"/>
        <v>1.7681312163597297E-2</v>
      </c>
      <c r="AL154" s="103">
        <f t="shared" si="125"/>
        <v>0.15749225073008388</v>
      </c>
      <c r="AM154" s="103">
        <f t="shared" si="126"/>
        <v>7.8909297093050793E-2</v>
      </c>
      <c r="AN154" s="103">
        <f t="shared" si="127"/>
        <v>37.839804849903352</v>
      </c>
      <c r="AO154" s="103">
        <f t="shared" si="127"/>
        <v>37.839804822710413</v>
      </c>
      <c r="AP154" s="103">
        <f t="shared" si="127"/>
        <v>37.839804579088359</v>
      </c>
      <c r="AQ154" s="103">
        <f t="shared" si="127"/>
        <v>37.839802396474298</v>
      </c>
      <c r="AR154" s="103">
        <f t="shared" si="127"/>
        <v>37.839782842428413</v>
      </c>
      <c r="AS154" s="103">
        <f t="shared" si="127"/>
        <v>37.839607660087545</v>
      </c>
      <c r="AT154" s="103">
        <f t="shared" si="127"/>
        <v>37.838038415545569</v>
      </c>
      <c r="AU154" s="103">
        <f t="shared" si="128"/>
        <v>37.823996342954779</v>
      </c>
      <c r="AW154" s="103">
        <v>13000</v>
      </c>
      <c r="AX154" s="103">
        <f t="shared" si="81"/>
        <v>-3.3129522290225963E-2</v>
      </c>
      <c r="AY154" s="103">
        <f t="shared" si="82"/>
        <v>-3.672253715971717E-2</v>
      </c>
      <c r="AZ154" s="103">
        <f t="shared" si="83"/>
        <v>3.5930148694912093E-3</v>
      </c>
      <c r="BA154" s="103">
        <f t="shared" si="84"/>
        <v>1.010163406247699</v>
      </c>
      <c r="BB154" s="103">
        <f t="shared" si="85"/>
        <v>0.31946290790602916</v>
      </c>
      <c r="BC154" s="103">
        <f t="shared" si="86"/>
        <v>1.4805193078676053</v>
      </c>
      <c r="BD154" s="103">
        <f t="shared" si="87"/>
        <v>0.91356578205360561</v>
      </c>
      <c r="BE154" s="103">
        <f t="shared" si="88"/>
        <v>70.483612813545022</v>
      </c>
      <c r="BF154" s="103">
        <f t="shared" si="89"/>
        <v>70.483612813526449</v>
      </c>
      <c r="BG154" s="103">
        <f t="shared" si="90"/>
        <v>70.483612812706184</v>
      </c>
      <c r="BH154" s="103">
        <f t="shared" si="91"/>
        <v>70.48361277647912</v>
      </c>
      <c r="BI154" s="103">
        <f t="shared" si="92"/>
        <v>70.483611176496851</v>
      </c>
      <c r="BJ154" s="103">
        <f t="shared" si="93"/>
        <v>70.483540525126202</v>
      </c>
      <c r="BK154" s="103">
        <f t="shared" si="94"/>
        <v>70.480444628485543</v>
      </c>
      <c r="BL154" s="103">
        <f t="shared" si="95"/>
        <v>70.373176727864376</v>
      </c>
    </row>
    <row r="155" spans="1:64" ht="12.95" customHeight="1" x14ac:dyDescent="0.2">
      <c r="A155" s="103" t="s">
        <v>41</v>
      </c>
      <c r="C155" s="122">
        <v>43045.845999999998</v>
      </c>
      <c r="D155" s="122" t="s">
        <v>25</v>
      </c>
      <c r="E155" s="103">
        <f t="shared" si="110"/>
        <v>-9586.9197182727276</v>
      </c>
      <c r="F155" s="103">
        <f t="shared" si="111"/>
        <v>-9587</v>
      </c>
      <c r="G155" s="103">
        <f t="shared" si="112"/>
        <v>7.9173999998602085E-2</v>
      </c>
      <c r="I155" s="103">
        <f t="shared" si="108"/>
        <v>7.9173999998602085E-2</v>
      </c>
      <c r="P155" s="103">
        <f t="shared" si="113"/>
        <v>-1.9678621062642253E-2</v>
      </c>
      <c r="Q155" s="121">
        <f t="shared" si="114"/>
        <v>28027.345999999998</v>
      </c>
      <c r="S155" s="103">
        <f t="shared" si="115"/>
        <v>9.7718406906779683E-3</v>
      </c>
      <c r="T155" s="103">
        <f t="shared" si="109"/>
        <v>0.1</v>
      </c>
      <c r="U155" s="103">
        <f t="shared" si="116"/>
        <v>9.7718406906779692E-4</v>
      </c>
      <c r="Z155" s="103">
        <f t="shared" si="117"/>
        <v>-9587</v>
      </c>
      <c r="AA155" s="103">
        <f t="shared" si="118"/>
        <v>5.2267537561597761E-3</v>
      </c>
      <c r="AB155" s="103">
        <f t="shared" si="119"/>
        <v>8.0378951114021172E-2</v>
      </c>
      <c r="AC155" s="103">
        <f t="shared" si="120"/>
        <v>9.8852621061244345E-2</v>
      </c>
      <c r="AD155" s="103">
        <f t="shared" si="129"/>
        <v>7.394724624244231E-2</v>
      </c>
      <c r="AE155" s="103">
        <f t="shared" si="130"/>
        <v>5.4681952268403986E-4</v>
      </c>
      <c r="AF155" s="103">
        <f t="shared" si="131"/>
        <v>9.8852621061244345E-2</v>
      </c>
      <c r="AG155" s="118"/>
      <c r="AH155" s="103">
        <f t="shared" si="121"/>
        <v>-1.2049511154190889E-3</v>
      </c>
      <c r="AI155" s="103">
        <f t="shared" si="122"/>
        <v>1.0418759457618185</v>
      </c>
      <c r="AJ155" s="103">
        <f t="shared" si="123"/>
        <v>3.4851166034680463E-2</v>
      </c>
      <c r="AK155" s="103">
        <f t="shared" si="124"/>
        <v>0.10466708125591591</v>
      </c>
      <c r="AL155" s="103">
        <f t="shared" si="125"/>
        <v>1.1902148924422629</v>
      </c>
      <c r="AM155" s="103">
        <f t="shared" si="126"/>
        <v>0.67697823206743835</v>
      </c>
      <c r="AN155" s="103">
        <f t="shared" si="127"/>
        <v>38.786575653133646</v>
      </c>
      <c r="AO155" s="103">
        <f t="shared" si="127"/>
        <v>38.786575650982712</v>
      </c>
      <c r="AP155" s="103">
        <f t="shared" si="127"/>
        <v>38.786575609927219</v>
      </c>
      <c r="AQ155" s="103">
        <f t="shared" si="127"/>
        <v>38.78657482628882</v>
      </c>
      <c r="AR155" s="103">
        <f t="shared" si="127"/>
        <v>38.786559868974756</v>
      </c>
      <c r="AS155" s="103">
        <f t="shared" si="127"/>
        <v>38.786274460230722</v>
      </c>
      <c r="AT155" s="103">
        <f t="shared" si="127"/>
        <v>38.780857802398629</v>
      </c>
      <c r="AU155" s="103">
        <f t="shared" si="128"/>
        <v>38.68675584371848</v>
      </c>
      <c r="AW155" s="103">
        <v>13250</v>
      </c>
      <c r="AX155" s="103">
        <f t="shared" si="81"/>
        <v>-2.8259892899004272E-2</v>
      </c>
      <c r="AY155" s="103">
        <f t="shared" si="82"/>
        <v>-3.7416584413774254E-2</v>
      </c>
      <c r="AZ155" s="103">
        <f t="shared" si="83"/>
        <v>9.1566915147699816E-3</v>
      </c>
      <c r="BA155" s="103">
        <f t="shared" si="84"/>
        <v>0.97098397575468487</v>
      </c>
      <c r="BB155" s="103">
        <f t="shared" si="85"/>
        <v>0.62548755296086811</v>
      </c>
      <c r="BC155" s="103">
        <f t="shared" si="86"/>
        <v>1.8311129243478068</v>
      </c>
      <c r="BD155" s="103">
        <f t="shared" si="87"/>
        <v>1.30122672566702</v>
      </c>
      <c r="BE155" s="103">
        <f t="shared" si="88"/>
        <v>70.835367243231687</v>
      </c>
      <c r="BF155" s="103">
        <f t="shared" si="89"/>
        <v>70.835367243230081</v>
      </c>
      <c r="BG155" s="103">
        <f t="shared" si="90"/>
        <v>70.835367243325607</v>
      </c>
      <c r="BH155" s="103">
        <f t="shared" si="91"/>
        <v>70.835367237637726</v>
      </c>
      <c r="BI155" s="103">
        <f t="shared" si="92"/>
        <v>70.835367576311214</v>
      </c>
      <c r="BJ155" s="103">
        <f t="shared" si="93"/>
        <v>70.835347409319382</v>
      </c>
      <c r="BK155" s="103">
        <f t="shared" si="94"/>
        <v>70.836543624381292</v>
      </c>
      <c r="BL155" s="103">
        <f t="shared" si="95"/>
        <v>70.723891972077269</v>
      </c>
    </row>
    <row r="156" spans="1:64" ht="12.95" customHeight="1" x14ac:dyDescent="0.2">
      <c r="A156" s="103" t="s">
        <v>41</v>
      </c>
      <c r="C156" s="122">
        <v>43050.794999999998</v>
      </c>
      <c r="D156" s="122" t="s">
        <v>25</v>
      </c>
      <c r="E156" s="103">
        <f t="shared" si="110"/>
        <v>-9581.9014765737647</v>
      </c>
      <c r="F156" s="103">
        <f t="shared" si="111"/>
        <v>-9582</v>
      </c>
      <c r="G156" s="103">
        <f t="shared" si="112"/>
        <v>9.716399999888381E-2</v>
      </c>
      <c r="I156" s="103">
        <f t="shared" si="108"/>
        <v>9.716399999888381E-2</v>
      </c>
      <c r="P156" s="103">
        <f t="shared" si="113"/>
        <v>-1.9576062550032327E-2</v>
      </c>
      <c r="Q156" s="121">
        <f t="shared" si="114"/>
        <v>28032.294999999998</v>
      </c>
      <c r="S156" s="103">
        <f t="shared" si="115"/>
        <v>1.3628242203924853E-2</v>
      </c>
      <c r="T156" s="103">
        <f t="shared" si="109"/>
        <v>0.1</v>
      </c>
      <c r="U156" s="103">
        <f t="shared" si="116"/>
        <v>1.3628242203924854E-3</v>
      </c>
      <c r="Z156" s="103">
        <f t="shared" si="117"/>
        <v>-9582</v>
      </c>
      <c r="AA156" s="103">
        <f t="shared" si="118"/>
        <v>5.3482188007657264E-3</v>
      </c>
      <c r="AB156" s="103">
        <f t="shared" si="119"/>
        <v>9.8242212899952719E-2</v>
      </c>
      <c r="AC156" s="103">
        <f t="shared" si="120"/>
        <v>0.11674006254891614</v>
      </c>
      <c r="AD156" s="103">
        <f t="shared" si="129"/>
        <v>9.181578119811809E-2</v>
      </c>
      <c r="AE156" s="103">
        <f t="shared" si="130"/>
        <v>8.4301376770206955E-4</v>
      </c>
      <c r="AF156" s="103">
        <f t="shared" si="131"/>
        <v>0.11674006254891614</v>
      </c>
      <c r="AG156" s="118"/>
      <c r="AH156" s="103">
        <f t="shared" si="121"/>
        <v>-1.0782129010689155E-3</v>
      </c>
      <c r="AI156" s="103">
        <f t="shared" si="122"/>
        <v>1.0410629487805541</v>
      </c>
      <c r="AJ156" s="103">
        <f t="shared" si="123"/>
        <v>4.260083080913691E-2</v>
      </c>
      <c r="AK156" s="103">
        <f t="shared" si="124"/>
        <v>0.1049886992467516</v>
      </c>
      <c r="AL156" s="103">
        <f t="shared" si="125"/>
        <v>1.1979703943827491</v>
      </c>
      <c r="AM156" s="103">
        <f t="shared" si="126"/>
        <v>0.68264806707537884</v>
      </c>
      <c r="AN156" s="103">
        <f t="shared" si="127"/>
        <v>38.793974873245702</v>
      </c>
      <c r="AO156" s="103">
        <f t="shared" si="127"/>
        <v>38.793974871257682</v>
      </c>
      <c r="AP156" s="103">
        <f t="shared" si="127"/>
        <v>38.793974832768058</v>
      </c>
      <c r="AQ156" s="103">
        <f t="shared" si="127"/>
        <v>38.793974087579436</v>
      </c>
      <c r="AR156" s="103">
        <f t="shared" si="127"/>
        <v>38.793959660369204</v>
      </c>
      <c r="AS156" s="103">
        <f t="shared" si="127"/>
        <v>38.793680422174816</v>
      </c>
      <c r="AT156" s="103">
        <f t="shared" si="127"/>
        <v>38.788305219195401</v>
      </c>
      <c r="AU156" s="103">
        <f t="shared" si="128"/>
        <v>38.693770148602738</v>
      </c>
      <c r="AW156" s="103">
        <v>13500</v>
      </c>
      <c r="AX156" s="103">
        <f t="shared" ref="AX156:AX181" si="132">AB$3+AB$4*AW156+AB$5*AW156^2+AZ156</f>
        <v>-2.4653226274993376E-2</v>
      </c>
      <c r="AY156" s="103">
        <f t="shared" ref="AY156:AY181" si="133">AB$3+AB$4*AW156+AB$5*AW156^2</f>
        <v>-3.8115369649368201E-2</v>
      </c>
      <c r="AZ156" s="103">
        <f t="shared" ref="AZ156:AZ181" si="134">$AB$6*($AB$11/BA156*BB156+$AB$12)</f>
        <v>1.3462143374374826E-2</v>
      </c>
      <c r="BA156" s="103">
        <f t="shared" ref="BA156:BA181" si="135">1+$AB$7*COS(BC156)</f>
        <v>0.93769738283499826</v>
      </c>
      <c r="BB156" s="103">
        <f t="shared" ref="BB156:BB181" si="136">SIN(BC156+RADIANS($AB$9))</f>
        <v>0.84200348103017986</v>
      </c>
      <c r="BC156" s="103">
        <f t="shared" ref="BC156:BC181" si="137">2*ATAN(BD156)</f>
        <v>2.1563429775557204</v>
      </c>
      <c r="BD156" s="103">
        <f t="shared" ref="BD156:BD181" si="138">SQRT((1+$AB$7)/(1-$AB$7))*TAN(BE156/2)</f>
        <v>1.8630144355794649</v>
      </c>
      <c r="BE156" s="103">
        <f t="shared" ref="BE156:BE181" si="139">$BL156+$AB$7*SIN(BF156)</f>
        <v>71.174163995815519</v>
      </c>
      <c r="BF156" s="103">
        <f t="shared" ref="BF156:BF181" si="140">$BL156+$AB$7*SIN(BG156)</f>
        <v>71.174163993731028</v>
      </c>
      <c r="BG156" s="103">
        <f t="shared" ref="BG156:BG181" si="141">$BL156+$AB$7*SIN(BH156)</f>
        <v>71.174164033143825</v>
      </c>
      <c r="BH156" s="103">
        <f t="shared" ref="BH156:BH181" si="142">$BL156+$AB$7*SIN(BI156)</f>
        <v>71.174163287944154</v>
      </c>
      <c r="BI156" s="103">
        <f t="shared" ref="BI156:BI181" si="143">$BL156+$AB$7*SIN(BJ156)</f>
        <v>71.174177377670972</v>
      </c>
      <c r="BJ156" s="103">
        <f t="shared" ref="BJ156:BJ181" si="144">$BL156+$AB$7*SIN(BK156)</f>
        <v>71.173910915434192</v>
      </c>
      <c r="BK156" s="103">
        <f t="shared" ref="BK156:BK181" si="145">$BL156+$AB$7*SIN(BL156)</f>
        <v>71.178927781087623</v>
      </c>
      <c r="BL156" s="103">
        <f t="shared" ref="BL156:BL181" si="146">RADIANS($AB$9)+$AB$18*(AW156-AB$15)</f>
        <v>71.074607216290147</v>
      </c>
    </row>
    <row r="157" spans="1:64" ht="12.95" customHeight="1" x14ac:dyDescent="0.2">
      <c r="A157" s="103" t="s">
        <v>41</v>
      </c>
      <c r="C157" s="122">
        <v>43134.597999999998</v>
      </c>
      <c r="D157" s="122" t="s">
        <v>25</v>
      </c>
      <c r="E157" s="103">
        <f t="shared" si="110"/>
        <v>-9496.9259847374069</v>
      </c>
      <c r="F157" s="103">
        <f t="shared" si="111"/>
        <v>-9497</v>
      </c>
      <c r="G157" s="103">
        <f t="shared" si="112"/>
        <v>7.2994000001926906E-2</v>
      </c>
      <c r="I157" s="103">
        <f t="shared" si="108"/>
        <v>7.2994000001926906E-2</v>
      </c>
      <c r="P157" s="103">
        <f t="shared" si="113"/>
        <v>-1.7917103727396348E-2</v>
      </c>
      <c r="Q157" s="121">
        <f t="shared" si="114"/>
        <v>28116.097999999998</v>
      </c>
      <c r="S157" s="103">
        <f t="shared" si="115"/>
        <v>8.2648287812837739E-3</v>
      </c>
      <c r="T157" s="103">
        <f t="shared" si="109"/>
        <v>0.1</v>
      </c>
      <c r="U157" s="103">
        <f t="shared" si="116"/>
        <v>8.2648287812837743E-4</v>
      </c>
      <c r="Z157" s="103">
        <f t="shared" si="117"/>
        <v>-9497</v>
      </c>
      <c r="AA157" s="103">
        <f t="shared" si="118"/>
        <v>7.4009504985098973E-3</v>
      </c>
      <c r="AB157" s="103">
        <f t="shared" si="119"/>
        <v>7.1929547355129825E-2</v>
      </c>
      <c r="AC157" s="103">
        <f t="shared" si="120"/>
        <v>9.0911103729323262E-2</v>
      </c>
      <c r="AD157" s="103">
        <f t="shared" si="129"/>
        <v>6.5593049503417003E-2</v>
      </c>
      <c r="AE157" s="103">
        <f t="shared" si="130"/>
        <v>4.3024481431577137E-4</v>
      </c>
      <c r="AF157" s="103">
        <f t="shared" si="131"/>
        <v>9.0911103729323262E-2</v>
      </c>
      <c r="AG157" s="118"/>
      <c r="AH157" s="103">
        <f t="shared" si="121"/>
        <v>1.0644526467970825E-3</v>
      </c>
      <c r="AI157" s="103">
        <f t="shared" si="122"/>
        <v>1.0271077867005769</v>
      </c>
      <c r="AJ157" s="103">
        <f t="shared" si="123"/>
        <v>0.17174475044426452</v>
      </c>
      <c r="AK157" s="103">
        <f t="shared" si="124"/>
        <v>0.10942559404579581</v>
      </c>
      <c r="AL157" s="103">
        <f t="shared" si="125"/>
        <v>1.3279571300687207</v>
      </c>
      <c r="AM157" s="103">
        <f t="shared" si="126"/>
        <v>0.78249970157525861</v>
      </c>
      <c r="AN157" s="103">
        <f t="shared" si="127"/>
        <v>38.918871780453557</v>
      </c>
      <c r="AO157" s="103">
        <f t="shared" si="127"/>
        <v>38.918871780056371</v>
      </c>
      <c r="AP157" s="103">
        <f t="shared" si="127"/>
        <v>38.918871769810572</v>
      </c>
      <c r="AQ157" s="103">
        <f t="shared" si="127"/>
        <v>38.918871505510182</v>
      </c>
      <c r="AR157" s="103">
        <f t="shared" si="127"/>
        <v>38.918864687690466</v>
      </c>
      <c r="AS157" s="103">
        <f t="shared" si="127"/>
        <v>38.918688860947015</v>
      </c>
      <c r="AT157" s="103">
        <f t="shared" si="127"/>
        <v>38.914183189019298</v>
      </c>
      <c r="AU157" s="103">
        <f t="shared" si="128"/>
        <v>38.813013331635119</v>
      </c>
      <c r="AW157" s="103">
        <v>13750</v>
      </c>
      <c r="AX157" s="103">
        <f t="shared" si="132"/>
        <v>-2.2640947819974402E-2</v>
      </c>
      <c r="AY157" s="103">
        <f t="shared" si="133"/>
        <v>-3.8818892866499026E-2</v>
      </c>
      <c r="AZ157" s="103">
        <f t="shared" si="134"/>
        <v>1.6177945046524624E-2</v>
      </c>
      <c r="BA157" s="103">
        <f t="shared" si="135"/>
        <v>0.91232714275284865</v>
      </c>
      <c r="BB157" s="103">
        <f t="shared" si="136"/>
        <v>0.96526115503329235</v>
      </c>
      <c r="BC157" s="103">
        <f t="shared" si="137"/>
        <v>2.4617977012612609</v>
      </c>
      <c r="BD157" s="103">
        <f t="shared" si="138"/>
        <v>2.827882117718576</v>
      </c>
      <c r="BE157" s="103">
        <f t="shared" si="139"/>
        <v>71.502505480747544</v>
      </c>
      <c r="BF157" s="103">
        <f t="shared" si="140"/>
        <v>71.502505455933218</v>
      </c>
      <c r="BG157" s="103">
        <f t="shared" si="141"/>
        <v>71.50250575792839</v>
      </c>
      <c r="BH157" s="103">
        <f t="shared" si="142"/>
        <v>71.502502082583405</v>
      </c>
      <c r="BI157" s="103">
        <f t="shared" si="143"/>
        <v>71.502546811444944</v>
      </c>
      <c r="BJ157" s="103">
        <f t="shared" si="144"/>
        <v>71.502002334443716</v>
      </c>
      <c r="BK157" s="103">
        <f t="shared" si="145"/>
        <v>71.508611371569813</v>
      </c>
      <c r="BL157" s="103">
        <f t="shared" si="146"/>
        <v>71.42532246050304</v>
      </c>
    </row>
    <row r="158" spans="1:64" ht="12.95" customHeight="1" x14ac:dyDescent="0.2">
      <c r="A158" s="103" t="s">
        <v>41</v>
      </c>
      <c r="C158" s="122">
        <v>43134.601000000002</v>
      </c>
      <c r="D158" s="122" t="s">
        <v>25</v>
      </c>
      <c r="E158" s="103">
        <f t="shared" si="110"/>
        <v>-9496.9229427642567</v>
      </c>
      <c r="F158" s="103">
        <f t="shared" si="111"/>
        <v>-9497</v>
      </c>
      <c r="G158" s="103">
        <f t="shared" si="112"/>
        <v>7.5994000006176066E-2</v>
      </c>
      <c r="I158" s="103">
        <f t="shared" si="108"/>
        <v>7.5994000006176066E-2</v>
      </c>
      <c r="P158" s="103">
        <f t="shared" si="113"/>
        <v>-1.7917103727396348E-2</v>
      </c>
      <c r="Q158" s="121">
        <f t="shared" si="114"/>
        <v>28116.101000000002</v>
      </c>
      <c r="S158" s="103">
        <f t="shared" si="115"/>
        <v>8.8192954044578001E-3</v>
      </c>
      <c r="T158" s="103">
        <f t="shared" si="109"/>
        <v>0.1</v>
      </c>
      <c r="U158" s="103">
        <f t="shared" si="116"/>
        <v>8.8192954044578008E-4</v>
      </c>
      <c r="Z158" s="103">
        <f t="shared" si="117"/>
        <v>-9497</v>
      </c>
      <c r="AA158" s="103">
        <f t="shared" si="118"/>
        <v>7.4009504985098973E-3</v>
      </c>
      <c r="AB158" s="103">
        <f t="shared" si="119"/>
        <v>7.4929547359378984E-2</v>
      </c>
      <c r="AC158" s="103">
        <f t="shared" si="120"/>
        <v>9.3911103733572421E-2</v>
      </c>
      <c r="AD158" s="103">
        <f t="shared" si="129"/>
        <v>6.8593049507666162E-2</v>
      </c>
      <c r="AE158" s="103">
        <f t="shared" si="130"/>
        <v>4.7050064407611416E-4</v>
      </c>
      <c r="AF158" s="103">
        <f t="shared" si="131"/>
        <v>9.3911103733572421E-2</v>
      </c>
      <c r="AG158" s="118"/>
      <c r="AH158" s="103">
        <f t="shared" si="121"/>
        <v>1.0644526467970825E-3</v>
      </c>
      <c r="AI158" s="103">
        <f t="shared" si="122"/>
        <v>1.0271077867005769</v>
      </c>
      <c r="AJ158" s="103">
        <f t="shared" si="123"/>
        <v>0.17174475044426452</v>
      </c>
      <c r="AK158" s="103">
        <f t="shared" si="124"/>
        <v>0.10942559404579581</v>
      </c>
      <c r="AL158" s="103">
        <f t="shared" si="125"/>
        <v>1.3279571300687207</v>
      </c>
      <c r="AM158" s="103">
        <f t="shared" si="126"/>
        <v>0.78249970157525861</v>
      </c>
      <c r="AN158" s="103">
        <f t="shared" si="127"/>
        <v>38.918871780453557</v>
      </c>
      <c r="AO158" s="103">
        <f t="shared" si="127"/>
        <v>38.918871780056371</v>
      </c>
      <c r="AP158" s="103">
        <f t="shared" si="127"/>
        <v>38.918871769810572</v>
      </c>
      <c r="AQ158" s="103">
        <f t="shared" si="127"/>
        <v>38.918871505510182</v>
      </c>
      <c r="AR158" s="103">
        <f t="shared" si="127"/>
        <v>38.918864687690466</v>
      </c>
      <c r="AS158" s="103">
        <f t="shared" si="127"/>
        <v>38.918688860947015</v>
      </c>
      <c r="AT158" s="103">
        <f t="shared" si="127"/>
        <v>38.914183189019298</v>
      </c>
      <c r="AU158" s="103">
        <f t="shared" si="128"/>
        <v>38.813013331635119</v>
      </c>
      <c r="AW158" s="103">
        <v>14000</v>
      </c>
      <c r="AX158" s="103">
        <f t="shared" si="132"/>
        <v>-2.2364019368617177E-2</v>
      </c>
      <c r="AY158" s="103">
        <f t="shared" si="133"/>
        <v>-3.95271540651667E-2</v>
      </c>
      <c r="AZ158" s="103">
        <f t="shared" si="134"/>
        <v>1.7163134696549523E-2</v>
      </c>
      <c r="BA158" s="103">
        <f t="shared" si="135"/>
        <v>0.89565109115115527</v>
      </c>
      <c r="BB158" s="103">
        <f t="shared" si="136"/>
        <v>0.9996265318280364</v>
      </c>
      <c r="BC158" s="103">
        <f t="shared" si="137"/>
        <v>2.7534839811191145</v>
      </c>
      <c r="BD158" s="103">
        <f t="shared" si="138"/>
        <v>5.0883480964756398</v>
      </c>
      <c r="BE158" s="103">
        <f t="shared" si="139"/>
        <v>71.823367127901903</v>
      </c>
      <c r="BF158" s="103">
        <f t="shared" si="140"/>
        <v>71.823367068662719</v>
      </c>
      <c r="BG158" s="103">
        <f t="shared" si="141"/>
        <v>71.823367647641021</v>
      </c>
      <c r="BH158" s="103">
        <f t="shared" si="142"/>
        <v>71.823361988950026</v>
      </c>
      <c r="BI158" s="103">
        <f t="shared" si="143"/>
        <v>71.823417293986637</v>
      </c>
      <c r="BJ158" s="103">
        <f t="shared" si="144"/>
        <v>71.822876711274603</v>
      </c>
      <c r="BK158" s="103">
        <f t="shared" si="145"/>
        <v>71.828154906418732</v>
      </c>
      <c r="BL158" s="103">
        <f t="shared" si="146"/>
        <v>71.776037704715918</v>
      </c>
    </row>
    <row r="159" spans="1:64" ht="12.95" customHeight="1" x14ac:dyDescent="0.2">
      <c r="A159" s="20" t="s">
        <v>403</v>
      </c>
      <c r="B159" s="182" t="s">
        <v>78</v>
      </c>
      <c r="C159" s="20">
        <v>43157.279999999999</v>
      </c>
      <c r="D159" s="20" t="s">
        <v>142</v>
      </c>
      <c r="E159" s="103">
        <f t="shared" si="110"/>
        <v>-9473.9266397756219</v>
      </c>
      <c r="F159" s="103">
        <f t="shared" si="111"/>
        <v>-9474</v>
      </c>
      <c r="G159" s="103">
        <f t="shared" si="112"/>
        <v>7.2348000001511537E-2</v>
      </c>
      <c r="I159" s="103">
        <f t="shared" si="108"/>
        <v>7.2348000001511537E-2</v>
      </c>
      <c r="P159" s="103">
        <f t="shared" si="113"/>
        <v>-1.7497283255679699E-2</v>
      </c>
      <c r="Q159" s="121">
        <f t="shared" si="114"/>
        <v>28138.78</v>
      </c>
      <c r="S159" s="103">
        <f t="shared" si="115"/>
        <v>8.0721749235649291E-3</v>
      </c>
      <c r="T159" s="103">
        <f t="shared" si="109"/>
        <v>0.1</v>
      </c>
      <c r="U159" s="103">
        <f t="shared" si="116"/>
        <v>8.0721749235649297E-4</v>
      </c>
      <c r="Z159" s="103">
        <f t="shared" si="117"/>
        <v>-9474</v>
      </c>
      <c r="AA159" s="103">
        <f t="shared" si="118"/>
        <v>7.9498775239245228E-3</v>
      </c>
      <c r="AB159" s="103">
        <f t="shared" si="119"/>
        <v>7.071019113433305E-2</v>
      </c>
      <c r="AC159" s="103">
        <f t="shared" si="120"/>
        <v>8.9845283257191239E-2</v>
      </c>
      <c r="AD159" s="103">
        <f t="shared" si="129"/>
        <v>6.4398122477587014E-2</v>
      </c>
      <c r="AE159" s="103">
        <f t="shared" si="130"/>
        <v>4.1471181786382978E-4</v>
      </c>
      <c r="AF159" s="103">
        <f t="shared" si="131"/>
        <v>8.9845283257191239E-2</v>
      </c>
      <c r="AG159" s="118"/>
      <c r="AH159" s="103">
        <f t="shared" si="121"/>
        <v>1.63780886717848E-3</v>
      </c>
      <c r="AI159" s="103">
        <f t="shared" si="122"/>
        <v>1.0233094979016977</v>
      </c>
      <c r="AJ159" s="103">
        <f t="shared" si="123"/>
        <v>0.20569172056668084</v>
      </c>
      <c r="AK159" s="103">
        <f t="shared" si="124"/>
        <v>0.11029714429508149</v>
      </c>
      <c r="AL159" s="103">
        <f t="shared" si="125"/>
        <v>1.3625271572429245</v>
      </c>
      <c r="AM159" s="103">
        <f t="shared" si="126"/>
        <v>0.81075338854804302</v>
      </c>
      <c r="AN159" s="103">
        <f t="shared" si="127"/>
        <v>38.952376773347417</v>
      </c>
      <c r="AO159" s="103">
        <f t="shared" si="127"/>
        <v>38.952376773117756</v>
      </c>
      <c r="AP159" s="103">
        <f t="shared" si="127"/>
        <v>38.952376766592941</v>
      </c>
      <c r="AQ159" s="103">
        <f t="shared" si="127"/>
        <v>38.952376581217607</v>
      </c>
      <c r="AR159" s="103">
        <f t="shared" si="127"/>
        <v>38.952371314595759</v>
      </c>
      <c r="AS159" s="103">
        <f t="shared" si="127"/>
        <v>38.952221722031943</v>
      </c>
      <c r="AT159" s="103">
        <f t="shared" si="127"/>
        <v>38.948000756132515</v>
      </c>
      <c r="AU159" s="103">
        <f t="shared" si="128"/>
        <v>38.845279134102704</v>
      </c>
      <c r="AW159" s="103">
        <v>14250</v>
      </c>
      <c r="AX159" s="103">
        <f t="shared" si="132"/>
        <v>-2.3821770155988201E-2</v>
      </c>
      <c r="AY159" s="103">
        <f t="shared" si="133"/>
        <v>-4.0240153245371252E-2</v>
      </c>
      <c r="AZ159" s="103">
        <f t="shared" si="134"/>
        <v>1.6418383089383051E-2</v>
      </c>
      <c r="BA159" s="103">
        <f t="shared" si="135"/>
        <v>0.88787904207374158</v>
      </c>
      <c r="BB159" s="103">
        <f t="shared" si="136"/>
        <v>0.95197733676882723</v>
      </c>
      <c r="BC159" s="103">
        <f t="shared" si="137"/>
        <v>3.0373186266828527</v>
      </c>
      <c r="BD159" s="103">
        <f t="shared" si="138"/>
        <v>19.162849580153029</v>
      </c>
      <c r="BE159" s="103">
        <f t="shared" si="139"/>
        <v>72.139884315516071</v>
      </c>
      <c r="BF159" s="103">
        <f t="shared" si="140"/>
        <v>72.139884286768435</v>
      </c>
      <c r="BG159" s="103">
        <f t="shared" si="141"/>
        <v>72.139884543521944</v>
      </c>
      <c r="BH159" s="103">
        <f t="shared" si="142"/>
        <v>72.139882250381248</v>
      </c>
      <c r="BI159" s="103">
        <f t="shared" si="143"/>
        <v>72.139902731069995</v>
      </c>
      <c r="BJ159" s="103">
        <f t="shared" si="144"/>
        <v>72.139719810497539</v>
      </c>
      <c r="BK159" s="103">
        <f t="shared" si="145"/>
        <v>72.141353403039304</v>
      </c>
      <c r="BL159" s="103">
        <f t="shared" si="146"/>
        <v>72.126752948928811</v>
      </c>
    </row>
    <row r="160" spans="1:64" ht="12.95" customHeight="1" x14ac:dyDescent="0.2">
      <c r="A160" s="103" t="s">
        <v>42</v>
      </c>
      <c r="C160" s="122">
        <v>43161.258000000002</v>
      </c>
      <c r="D160" s="122"/>
      <c r="E160" s="103">
        <f t="shared" si="110"/>
        <v>-9469.8929833847378</v>
      </c>
      <c r="F160" s="103">
        <f t="shared" si="111"/>
        <v>-9470</v>
      </c>
      <c r="G160" s="103">
        <f t="shared" si="112"/>
        <v>0.10554000000411179</v>
      </c>
      <c r="I160" s="103">
        <f t="shared" si="108"/>
        <v>0.10554000000411179</v>
      </c>
      <c r="P160" s="103">
        <f t="shared" si="113"/>
        <v>-1.7425602613568097E-2</v>
      </c>
      <c r="Q160" s="121">
        <f t="shared" si="114"/>
        <v>28142.758000000002</v>
      </c>
      <c r="S160" s="103">
        <f t="shared" si="115"/>
        <v>1.5120539427129162E-2</v>
      </c>
      <c r="T160" s="103">
        <f t="shared" si="109"/>
        <v>0.1</v>
      </c>
      <c r="U160" s="103">
        <f t="shared" si="116"/>
        <v>1.5120539427129164E-3</v>
      </c>
      <c r="Z160" s="103">
        <f t="shared" si="117"/>
        <v>-9470</v>
      </c>
      <c r="AA160" s="103">
        <f t="shared" si="118"/>
        <v>8.044952970953782E-3</v>
      </c>
      <c r="AB160" s="103">
        <f t="shared" si="119"/>
        <v>0.10380286304064161</v>
      </c>
      <c r="AC160" s="103">
        <f t="shared" si="120"/>
        <v>0.12296560261767989</v>
      </c>
      <c r="AD160" s="103">
        <f t="shared" si="129"/>
        <v>9.7495047033158005E-2</v>
      </c>
      <c r="AE160" s="103">
        <f t="shared" si="130"/>
        <v>9.5052841959976917E-4</v>
      </c>
      <c r="AF160" s="103">
        <f t="shared" si="131"/>
        <v>0.12296560261767989</v>
      </c>
      <c r="AG160" s="118"/>
      <c r="AH160" s="103">
        <f t="shared" si="121"/>
        <v>1.7371369634701813E-3</v>
      </c>
      <c r="AI160" s="103">
        <f t="shared" si="122"/>
        <v>1.0226488400403531</v>
      </c>
      <c r="AJ160" s="103">
        <f t="shared" si="123"/>
        <v>0.21154604933359961</v>
      </c>
      <c r="AK160" s="103">
        <f t="shared" si="124"/>
        <v>0.11043469915251171</v>
      </c>
      <c r="AL160" s="103">
        <f t="shared" si="125"/>
        <v>1.3685132069062329</v>
      </c>
      <c r="AM160" s="103">
        <f t="shared" si="126"/>
        <v>0.8157258727290646</v>
      </c>
      <c r="AN160" s="103">
        <f t="shared" si="127"/>
        <v>38.958191056073538</v>
      </c>
      <c r="AO160" s="103">
        <f t="shared" si="127"/>
        <v>38.958191055866052</v>
      </c>
      <c r="AP160" s="103">
        <f t="shared" si="127"/>
        <v>38.958191049865107</v>
      </c>
      <c r="AQ160" s="103">
        <f t="shared" si="127"/>
        <v>38.958190876299824</v>
      </c>
      <c r="AR160" s="103">
        <f t="shared" si="127"/>
        <v>38.958185856312781</v>
      </c>
      <c r="AS160" s="103">
        <f t="shared" si="127"/>
        <v>38.958040698261811</v>
      </c>
      <c r="AT160" s="103">
        <f t="shared" si="127"/>
        <v>38.953871200276872</v>
      </c>
      <c r="AU160" s="103">
        <f t="shared" si="128"/>
        <v>38.850890578010109</v>
      </c>
      <c r="AW160" s="103">
        <v>14500</v>
      </c>
      <c r="AX160" s="103">
        <f t="shared" si="132"/>
        <v>-2.6903827091457767E-2</v>
      </c>
      <c r="AY160" s="103">
        <f t="shared" si="133"/>
        <v>-4.0957890407112674E-2</v>
      </c>
      <c r="AZ160" s="103">
        <f t="shared" si="134"/>
        <v>1.4054063315654907E-2</v>
      </c>
      <c r="BA160" s="103">
        <f t="shared" si="135"/>
        <v>0.88903708324838138</v>
      </c>
      <c r="BB160" s="103">
        <f t="shared" si="136"/>
        <v>0.82932625959274486</v>
      </c>
      <c r="BC160" s="103">
        <f t="shared" si="137"/>
        <v>-2.9641368215776027</v>
      </c>
      <c r="BD160" s="103">
        <f t="shared" si="138"/>
        <v>-11.24081858564344</v>
      </c>
      <c r="BE160" s="103">
        <f t="shared" si="139"/>
        <v>72.455226721520376</v>
      </c>
      <c r="BF160" s="103">
        <f t="shared" si="140"/>
        <v>72.455226766432276</v>
      </c>
      <c r="BG160" s="103">
        <f t="shared" si="141"/>
        <v>72.45522636005397</v>
      </c>
      <c r="BH160" s="103">
        <f t="shared" si="142"/>
        <v>72.45523003710565</v>
      </c>
      <c r="BI160" s="103">
        <f t="shared" si="143"/>
        <v>72.455196765967571</v>
      </c>
      <c r="BJ160" s="103">
        <f t="shared" si="144"/>
        <v>72.455497821968351</v>
      </c>
      <c r="BK160" s="103">
        <f t="shared" si="145"/>
        <v>72.452774359107906</v>
      </c>
      <c r="BL160" s="103">
        <f t="shared" si="146"/>
        <v>72.477468193141704</v>
      </c>
    </row>
    <row r="161" spans="1:64" ht="12.95" customHeight="1" x14ac:dyDescent="0.2">
      <c r="A161" s="103" t="s">
        <v>41</v>
      </c>
      <c r="C161" s="122">
        <v>43337.752999999997</v>
      </c>
      <c r="D161" s="122" t="s">
        <v>25</v>
      </c>
      <c r="E161" s="103">
        <f t="shared" si="110"/>
        <v>-9290.9286332820266</v>
      </c>
      <c r="F161" s="103">
        <f t="shared" si="111"/>
        <v>-9291</v>
      </c>
      <c r="G161" s="103">
        <f t="shared" si="112"/>
        <v>7.0381999998062383E-2</v>
      </c>
      <c r="I161" s="103">
        <f t="shared" si="108"/>
        <v>7.0381999998062383E-2</v>
      </c>
      <c r="P161" s="103">
        <f t="shared" si="113"/>
        <v>-1.4655672259674211E-2</v>
      </c>
      <c r="Q161" s="121">
        <f t="shared" si="114"/>
        <v>28319.252999999997</v>
      </c>
      <c r="S161" s="103">
        <f t="shared" si="115"/>
        <v>7.231405703014223E-3</v>
      </c>
      <c r="T161" s="103">
        <f t="shared" si="109"/>
        <v>0.1</v>
      </c>
      <c r="U161" s="103">
        <f t="shared" si="116"/>
        <v>7.2314057030142234E-4</v>
      </c>
      <c r="Z161" s="103">
        <f t="shared" si="117"/>
        <v>-9291</v>
      </c>
      <c r="AA161" s="103">
        <f t="shared" si="118"/>
        <v>1.2127280213833563E-2</v>
      </c>
      <c r="AB161" s="103">
        <f t="shared" si="119"/>
        <v>6.4370988120728473E-2</v>
      </c>
      <c r="AC161" s="103">
        <f t="shared" si="120"/>
        <v>8.5037672257736591E-2</v>
      </c>
      <c r="AD161" s="103">
        <f t="shared" si="129"/>
        <v>5.8254719784228817E-2</v>
      </c>
      <c r="AE161" s="103">
        <f t="shared" si="130"/>
        <v>3.3936123771390205E-4</v>
      </c>
      <c r="AF161" s="103">
        <f t="shared" si="131"/>
        <v>8.5037672257736591E-2</v>
      </c>
      <c r="AG161" s="118"/>
      <c r="AH161" s="103">
        <f t="shared" si="121"/>
        <v>6.0110118773339149E-3</v>
      </c>
      <c r="AI161" s="103">
        <f t="shared" si="122"/>
        <v>0.9934866064657597</v>
      </c>
      <c r="AJ161" s="103">
        <f t="shared" si="123"/>
        <v>0.45578048585327746</v>
      </c>
      <c r="AK161" s="103">
        <f t="shared" si="124"/>
        <v>0.11254496184524383</v>
      </c>
      <c r="AL161" s="103">
        <f t="shared" si="125"/>
        <v>1.6286055445063743</v>
      </c>
      <c r="AM161" s="103">
        <f t="shared" si="126"/>
        <v>1.0595469842916567</v>
      </c>
      <c r="AN161" s="103">
        <f t="shared" si="127"/>
        <v>39.21456336462262</v>
      </c>
      <c r="AO161" s="103">
        <f t="shared" si="127"/>
        <v>39.214563364622606</v>
      </c>
      <c r="AP161" s="103">
        <f t="shared" si="127"/>
        <v>39.214563364620453</v>
      </c>
      <c r="AQ161" s="103">
        <f t="shared" si="127"/>
        <v>39.21456336427562</v>
      </c>
      <c r="AR161" s="103">
        <f t="shared" si="127"/>
        <v>39.214563308978278</v>
      </c>
      <c r="AS161" s="103">
        <f t="shared" si="127"/>
        <v>39.21455444228252</v>
      </c>
      <c r="AT161" s="103">
        <f t="shared" si="127"/>
        <v>39.213150601728735</v>
      </c>
      <c r="AU161" s="103">
        <f t="shared" si="128"/>
        <v>39.102002692866535</v>
      </c>
      <c r="AW161" s="103">
        <v>14750</v>
      </c>
      <c r="AX161" s="103">
        <f t="shared" si="132"/>
        <v>-3.1404073747248865E-2</v>
      </c>
      <c r="AY161" s="103">
        <f t="shared" si="133"/>
        <v>-4.1680365550390966E-2</v>
      </c>
      <c r="AZ161" s="103">
        <f t="shared" si="134"/>
        <v>1.02762918031421E-2</v>
      </c>
      <c r="BA161" s="103">
        <f t="shared" si="135"/>
        <v>0.89912403571746813</v>
      </c>
      <c r="BB161" s="103">
        <f t="shared" si="136"/>
        <v>0.63853070338847784</v>
      </c>
      <c r="BC161" s="103">
        <f t="shared" si="137"/>
        <v>-2.6788235578087982</v>
      </c>
      <c r="BD161" s="103">
        <f t="shared" si="138"/>
        <v>-4.2444048873543645</v>
      </c>
      <c r="BE161" s="103">
        <f t="shared" si="139"/>
        <v>72.772566597523635</v>
      </c>
      <c r="BF161" s="103">
        <f t="shared" si="140"/>
        <v>72.772566651007736</v>
      </c>
      <c r="BG161" s="103">
        <f t="shared" si="141"/>
        <v>72.772566105579912</v>
      </c>
      <c r="BH161" s="103">
        <f t="shared" si="142"/>
        <v>72.772571667830547</v>
      </c>
      <c r="BI161" s="103">
        <f t="shared" si="143"/>
        <v>72.772514945049281</v>
      </c>
      <c r="BJ161" s="103">
        <f t="shared" si="144"/>
        <v>72.773093478890715</v>
      </c>
      <c r="BK161" s="103">
        <f t="shared" si="145"/>
        <v>72.767201679981767</v>
      </c>
      <c r="BL161" s="103">
        <f t="shared" si="146"/>
        <v>72.828183437354582</v>
      </c>
    </row>
    <row r="162" spans="1:64" ht="12.95" customHeight="1" x14ac:dyDescent="0.2">
      <c r="A162" s="103" t="s">
        <v>41</v>
      </c>
      <c r="C162" s="122">
        <v>43368.822</v>
      </c>
      <c r="D162" s="122" t="s">
        <v>25</v>
      </c>
      <c r="E162" s="103">
        <f t="shared" si="110"/>
        <v>-9259.4249453965786</v>
      </c>
      <c r="F162" s="103">
        <f t="shared" si="111"/>
        <v>-9259.5</v>
      </c>
      <c r="G162" s="103">
        <f t="shared" si="112"/>
        <v>7.4019000006956048E-2</v>
      </c>
      <c r="I162" s="103">
        <f t="shared" si="108"/>
        <v>7.4019000006956048E-2</v>
      </c>
      <c r="P162" s="103">
        <f t="shared" si="113"/>
        <v>-1.4263287505366585E-2</v>
      </c>
      <c r="Q162" s="121">
        <f t="shared" si="114"/>
        <v>28350.322</v>
      </c>
      <c r="S162" s="103">
        <f t="shared" si="115"/>
        <v>7.7937622884083962E-3</v>
      </c>
      <c r="T162" s="103">
        <f t="shared" si="109"/>
        <v>0.1</v>
      </c>
      <c r="U162" s="103">
        <f t="shared" si="116"/>
        <v>7.7937622884083964E-4</v>
      </c>
      <c r="Z162" s="103">
        <f t="shared" si="117"/>
        <v>-9259.5</v>
      </c>
      <c r="AA162" s="103">
        <f t="shared" si="118"/>
        <v>1.2800410423108539E-2</v>
      </c>
      <c r="AB162" s="103">
        <f t="shared" si="119"/>
        <v>6.7300898479680252E-2</v>
      </c>
      <c r="AC162" s="103">
        <f t="shared" si="120"/>
        <v>8.828228751232263E-2</v>
      </c>
      <c r="AD162" s="103">
        <f t="shared" si="129"/>
        <v>6.1218589583847509E-2</v>
      </c>
      <c r="AE162" s="103">
        <f t="shared" si="130"/>
        <v>3.7477157106355629E-4</v>
      </c>
      <c r="AF162" s="103">
        <f t="shared" si="131"/>
        <v>8.828228751232263E-2</v>
      </c>
      <c r="AG162" s="118"/>
      <c r="AH162" s="103">
        <f t="shared" si="121"/>
        <v>6.7181015272757905E-3</v>
      </c>
      <c r="AI162" s="103">
        <f t="shared" si="122"/>
        <v>0.98851576846562295</v>
      </c>
      <c r="AJ162" s="103">
        <f t="shared" si="123"/>
        <v>0.49469817752284795</v>
      </c>
      <c r="AK162" s="103">
        <f t="shared" si="124"/>
        <v>0.11214680181861671</v>
      </c>
      <c r="AL162" s="103">
        <f t="shared" si="125"/>
        <v>1.6728441690884461</v>
      </c>
      <c r="AM162" s="103">
        <f t="shared" si="126"/>
        <v>1.1076331282401666</v>
      </c>
      <c r="AN162" s="103">
        <f t="shared" si="127"/>
        <v>39.258919288509318</v>
      </c>
      <c r="AO162" s="103">
        <f t="shared" si="127"/>
        <v>39.258919288509318</v>
      </c>
      <c r="AP162" s="103">
        <f t="shared" si="127"/>
        <v>39.258919288509318</v>
      </c>
      <c r="AQ162" s="103">
        <f t="shared" si="127"/>
        <v>39.258919288507627</v>
      </c>
      <c r="AR162" s="103">
        <f t="shared" si="127"/>
        <v>39.258919287146441</v>
      </c>
      <c r="AS162" s="103">
        <f t="shared" si="127"/>
        <v>39.258918188393075</v>
      </c>
      <c r="AT162" s="103">
        <f t="shared" si="127"/>
        <v>39.258064475803778</v>
      </c>
      <c r="AU162" s="103">
        <f t="shared" si="128"/>
        <v>39.146192813637363</v>
      </c>
      <c r="AW162" s="103">
        <v>15000</v>
      </c>
      <c r="AX162" s="103">
        <f t="shared" si="132"/>
        <v>-3.7019363940210798E-2</v>
      </c>
      <c r="AY162" s="103">
        <f t="shared" si="133"/>
        <v>-4.2407578675206122E-2</v>
      </c>
      <c r="AZ162" s="103">
        <f t="shared" si="134"/>
        <v>5.3882147349953247E-3</v>
      </c>
      <c r="BA162" s="103">
        <f t="shared" si="135"/>
        <v>0.91808912723113534</v>
      </c>
      <c r="BB162" s="103">
        <f t="shared" si="136"/>
        <v>0.38748883869210626</v>
      </c>
      <c r="BC162" s="103">
        <f t="shared" si="137"/>
        <v>-2.3841420408401404</v>
      </c>
      <c r="BD162" s="103">
        <f t="shared" si="138"/>
        <v>-2.5129705301414642</v>
      </c>
      <c r="BE162" s="103">
        <f t="shared" si="139"/>
        <v>73.095070167902421</v>
      </c>
      <c r="BF162" s="103">
        <f t="shared" si="140"/>
        <v>73.095070183694929</v>
      </c>
      <c r="BG162" s="103">
        <f t="shared" si="141"/>
        <v>73.095069974179083</v>
      </c>
      <c r="BH162" s="103">
        <f t="shared" si="142"/>
        <v>73.095072753784578</v>
      </c>
      <c r="BI162" s="103">
        <f t="shared" si="143"/>
        <v>73.095035878005817</v>
      </c>
      <c r="BJ162" s="103">
        <f t="shared" si="144"/>
        <v>73.095525215545464</v>
      </c>
      <c r="BK162" s="103">
        <f t="shared" si="145"/>
        <v>73.089053259432859</v>
      </c>
      <c r="BL162" s="103">
        <f t="shared" si="146"/>
        <v>73.178898681567475</v>
      </c>
    </row>
    <row r="163" spans="1:64" ht="12.95" customHeight="1" x14ac:dyDescent="0.2">
      <c r="A163" s="103" t="s">
        <v>41</v>
      </c>
      <c r="C163" s="122">
        <v>43368.84</v>
      </c>
      <c r="D163" s="122" t="s">
        <v>25</v>
      </c>
      <c r="E163" s="103">
        <f t="shared" si="110"/>
        <v>-9259.4066935577102</v>
      </c>
      <c r="F163" s="103">
        <f t="shared" si="111"/>
        <v>-9259.5</v>
      </c>
      <c r="G163" s="103">
        <f t="shared" si="112"/>
        <v>9.2019000003347173E-2</v>
      </c>
      <c r="I163" s="103">
        <f t="shared" si="108"/>
        <v>9.2019000003347173E-2</v>
      </c>
      <c r="P163" s="103">
        <f t="shared" si="113"/>
        <v>-1.4263287505366585E-2</v>
      </c>
      <c r="Q163" s="121">
        <f t="shared" si="114"/>
        <v>28350.339999999997</v>
      </c>
      <c r="S163" s="103">
        <f t="shared" si="115"/>
        <v>1.1295924638084891E-2</v>
      </c>
      <c r="T163" s="103">
        <f t="shared" si="109"/>
        <v>0.1</v>
      </c>
      <c r="U163" s="103">
        <f t="shared" si="116"/>
        <v>1.1295924638084892E-3</v>
      </c>
      <c r="Z163" s="103">
        <f t="shared" si="117"/>
        <v>-9259.5</v>
      </c>
      <c r="AA163" s="103">
        <f t="shared" si="118"/>
        <v>1.2800410423108539E-2</v>
      </c>
      <c r="AB163" s="103">
        <f t="shared" si="119"/>
        <v>8.5300898476071377E-2</v>
      </c>
      <c r="AC163" s="103">
        <f t="shared" si="120"/>
        <v>0.10628228750871375</v>
      </c>
      <c r="AD163" s="103">
        <f t="shared" si="129"/>
        <v>7.9218589580238641E-2</v>
      </c>
      <c r="AE163" s="103">
        <f t="shared" si="130"/>
        <v>6.2755849350822946E-4</v>
      </c>
      <c r="AF163" s="103">
        <f t="shared" si="131"/>
        <v>0.10628228750871375</v>
      </c>
      <c r="AG163" s="118"/>
      <c r="AH163" s="103">
        <f t="shared" si="121"/>
        <v>6.7181015272757905E-3</v>
      </c>
      <c r="AI163" s="103">
        <f t="shared" si="122"/>
        <v>0.98851576846562295</v>
      </c>
      <c r="AJ163" s="103">
        <f t="shared" si="123"/>
        <v>0.49469817752284795</v>
      </c>
      <c r="AK163" s="103">
        <f t="shared" si="124"/>
        <v>0.11214680181861671</v>
      </c>
      <c r="AL163" s="103">
        <f t="shared" si="125"/>
        <v>1.6728441690884461</v>
      </c>
      <c r="AM163" s="103">
        <f t="shared" si="126"/>
        <v>1.1076331282401666</v>
      </c>
      <c r="AN163" s="103">
        <f t="shared" si="127"/>
        <v>39.258919288509318</v>
      </c>
      <c r="AO163" s="103">
        <f t="shared" si="127"/>
        <v>39.258919288509318</v>
      </c>
      <c r="AP163" s="103">
        <f t="shared" si="127"/>
        <v>39.258919288509318</v>
      </c>
      <c r="AQ163" s="103">
        <f t="shared" si="127"/>
        <v>39.258919288507627</v>
      </c>
      <c r="AR163" s="103">
        <f t="shared" si="127"/>
        <v>39.258919287146441</v>
      </c>
      <c r="AS163" s="103">
        <f t="shared" si="127"/>
        <v>39.258918188393075</v>
      </c>
      <c r="AT163" s="103">
        <f t="shared" si="127"/>
        <v>39.258064475803778</v>
      </c>
      <c r="AU163" s="103">
        <f t="shared" si="128"/>
        <v>39.146192813637363</v>
      </c>
      <c r="AW163" s="103">
        <v>15250</v>
      </c>
      <c r="AX163" s="103">
        <f t="shared" si="132"/>
        <v>-4.3337027993157445E-2</v>
      </c>
      <c r="AY163" s="103">
        <f t="shared" si="133"/>
        <v>-4.313952978155814E-2</v>
      </c>
      <c r="AZ163" s="103">
        <f t="shared" si="134"/>
        <v>-1.9749821159930212E-4</v>
      </c>
      <c r="BA163" s="103">
        <f t="shared" si="135"/>
        <v>0.94562305649032374</v>
      </c>
      <c r="BB163" s="103">
        <f t="shared" si="136"/>
        <v>8.7783116087922497E-2</v>
      </c>
      <c r="BC163" s="103">
        <f t="shared" si="137"/>
        <v>-2.074132235896978</v>
      </c>
      <c r="BD163" s="103">
        <f t="shared" si="138"/>
        <v>-1.6922226230734057</v>
      </c>
      <c r="BE163" s="103">
        <f t="shared" si="139"/>
        <v>73.425849112508558</v>
      </c>
      <c r="BF163" s="103">
        <f t="shared" si="140"/>
        <v>73.425849113206496</v>
      </c>
      <c r="BG163" s="103">
        <f t="shared" si="141"/>
        <v>73.425849097367148</v>
      </c>
      <c r="BH163" s="103">
        <f t="shared" si="142"/>
        <v>73.425849456827976</v>
      </c>
      <c r="BI163" s="103">
        <f t="shared" si="143"/>
        <v>73.425841299243416</v>
      </c>
      <c r="BJ163" s="103">
        <f t="shared" si="144"/>
        <v>73.426026465614626</v>
      </c>
      <c r="BK163" s="103">
        <f t="shared" si="145"/>
        <v>73.421843120669251</v>
      </c>
      <c r="BL163" s="103">
        <f t="shared" si="146"/>
        <v>73.529613925780353</v>
      </c>
    </row>
    <row r="164" spans="1:64" ht="12.95" customHeight="1" x14ac:dyDescent="0.2">
      <c r="A164" s="103" t="s">
        <v>41</v>
      </c>
      <c r="C164" s="122">
        <v>43373.758000000002</v>
      </c>
      <c r="D164" s="122" t="s">
        <v>25</v>
      </c>
      <c r="E164" s="103">
        <f t="shared" si="110"/>
        <v>-9254.4198855812465</v>
      </c>
      <c r="F164" s="103">
        <f t="shared" si="111"/>
        <v>-9254.5</v>
      </c>
      <c r="G164" s="103">
        <f t="shared" si="112"/>
        <v>7.9009000008227304E-2</v>
      </c>
      <c r="I164" s="103">
        <f t="shared" si="108"/>
        <v>7.9009000008227304E-2</v>
      </c>
      <c r="P164" s="103">
        <f t="shared" si="113"/>
        <v>-1.4203780088146409E-2</v>
      </c>
      <c r="Q164" s="121">
        <f t="shared" si="114"/>
        <v>28355.258000000002</v>
      </c>
      <c r="S164" s="103">
        <f t="shared" si="115"/>
        <v>8.6886223732949228E-3</v>
      </c>
      <c r="T164" s="103">
        <f t="shared" si="109"/>
        <v>0.1</v>
      </c>
      <c r="U164" s="103">
        <f t="shared" si="116"/>
        <v>8.688622373294923E-4</v>
      </c>
      <c r="Z164" s="103">
        <f t="shared" si="117"/>
        <v>-9254.5</v>
      </c>
      <c r="AA164" s="103">
        <f t="shared" si="118"/>
        <v>1.2905748488606858E-2</v>
      </c>
      <c r="AB164" s="103">
        <f t="shared" si="119"/>
        <v>7.2180163110592707E-2</v>
      </c>
      <c r="AC164" s="103">
        <f t="shared" si="120"/>
        <v>9.321278009637371E-2</v>
      </c>
      <c r="AD164" s="103">
        <f t="shared" si="129"/>
        <v>6.6103251519620446E-2</v>
      </c>
      <c r="AE164" s="103">
        <f t="shared" si="130"/>
        <v>4.3696398614662032E-4</v>
      </c>
      <c r="AF164" s="103">
        <f t="shared" si="131"/>
        <v>9.321278009637371E-2</v>
      </c>
      <c r="AG164" s="118"/>
      <c r="AH164" s="103">
        <f t="shared" si="121"/>
        <v>6.8288368976345947E-3</v>
      </c>
      <c r="AI164" s="103">
        <f t="shared" si="122"/>
        <v>0.98773311771813865</v>
      </c>
      <c r="AJ164" s="103">
        <f t="shared" si="123"/>
        <v>0.50075332550180518</v>
      </c>
      <c r="AK164" s="103">
        <f t="shared" si="124"/>
        <v>0.11206389396751402</v>
      </c>
      <c r="AL164" s="103">
        <f t="shared" si="125"/>
        <v>1.679825527100052</v>
      </c>
      <c r="AM164" s="103">
        <f t="shared" si="126"/>
        <v>1.1154365535808068</v>
      </c>
      <c r="AN164" s="103">
        <f t="shared" si="127"/>
        <v>39.265939512120532</v>
      </c>
      <c r="AO164" s="103">
        <f t="shared" si="127"/>
        <v>39.265939512120532</v>
      </c>
      <c r="AP164" s="103">
        <f t="shared" si="127"/>
        <v>39.265939512120532</v>
      </c>
      <c r="AQ164" s="103">
        <f t="shared" si="127"/>
        <v>39.265939512120454</v>
      </c>
      <c r="AR164" s="103">
        <f t="shared" si="127"/>
        <v>39.265939511952418</v>
      </c>
      <c r="AS164" s="103">
        <f t="shared" si="127"/>
        <v>39.265939136390031</v>
      </c>
      <c r="AT164" s="103">
        <f t="shared" si="127"/>
        <v>39.265173605845796</v>
      </c>
      <c r="AU164" s="103">
        <f t="shared" si="128"/>
        <v>39.153207118521621</v>
      </c>
      <c r="AW164" s="103">
        <v>15500</v>
      </c>
      <c r="AX164" s="103">
        <f t="shared" si="132"/>
        <v>-4.9818252884632104E-2</v>
      </c>
      <c r="AY164" s="103">
        <f t="shared" si="133"/>
        <v>-4.3876218869447037E-2</v>
      </c>
      <c r="AZ164" s="103">
        <f t="shared" si="134"/>
        <v>-5.9420340151850699E-3</v>
      </c>
      <c r="BA164" s="103">
        <f t="shared" si="135"/>
        <v>0.98070243052345585</v>
      </c>
      <c r="BB164" s="103">
        <f t="shared" si="136"/>
        <v>-0.24101685804706655</v>
      </c>
      <c r="BC164" s="103">
        <f t="shared" si="137"/>
        <v>-1.7428225265595942</v>
      </c>
      <c r="BD164" s="103">
        <f t="shared" si="138"/>
        <v>-1.1887246308787209</v>
      </c>
      <c r="BE164" s="103">
        <f t="shared" si="139"/>
        <v>73.76779626154574</v>
      </c>
      <c r="BF164" s="103">
        <f t="shared" si="140"/>
        <v>73.76779626154574</v>
      </c>
      <c r="BG164" s="103">
        <f t="shared" si="141"/>
        <v>73.767796261545655</v>
      </c>
      <c r="BH164" s="103">
        <f t="shared" si="142"/>
        <v>73.767796261558686</v>
      </c>
      <c r="BI164" s="103">
        <f t="shared" si="143"/>
        <v>73.767796259619416</v>
      </c>
      <c r="BJ164" s="103">
        <f t="shared" si="144"/>
        <v>73.767796548269345</v>
      </c>
      <c r="BK164" s="103">
        <f t="shared" si="145"/>
        <v>73.767753599590179</v>
      </c>
      <c r="BL164" s="103">
        <f t="shared" si="146"/>
        <v>73.880329169993246</v>
      </c>
    </row>
    <row r="165" spans="1:64" ht="12.95" customHeight="1" x14ac:dyDescent="0.2">
      <c r="A165" s="103" t="s">
        <v>41</v>
      </c>
      <c r="C165" s="122">
        <v>43693.773000000001</v>
      </c>
      <c r="D165" s="122" t="s">
        <v>25</v>
      </c>
      <c r="E165" s="103">
        <f t="shared" si="110"/>
        <v>-8929.9275401996711</v>
      </c>
      <c r="F165" s="103">
        <f t="shared" si="111"/>
        <v>-8930</v>
      </c>
      <c r="G165" s="103">
        <f t="shared" si="112"/>
        <v>7.1460000006482005E-2</v>
      </c>
      <c r="I165" s="103">
        <f t="shared" si="108"/>
        <v>7.1460000006482005E-2</v>
      </c>
      <c r="P165" s="103">
        <f t="shared" si="113"/>
        <v>-1.2075534394734931E-2</v>
      </c>
      <c r="Q165" s="121">
        <f t="shared" si="114"/>
        <v>28675.273000000001</v>
      </c>
      <c r="S165" s="103">
        <f t="shared" si="115"/>
        <v>6.9781855076968997E-3</v>
      </c>
      <c r="T165" s="103">
        <f t="shared" si="109"/>
        <v>0.1</v>
      </c>
      <c r="U165" s="103">
        <f t="shared" si="116"/>
        <v>6.9781855076969006E-4</v>
      </c>
      <c r="Z165" s="103">
        <f t="shared" si="117"/>
        <v>-8930</v>
      </c>
      <c r="AA165" s="103">
        <f t="shared" si="118"/>
        <v>1.8660029681292514E-2</v>
      </c>
      <c r="AB165" s="103">
        <f t="shared" si="119"/>
        <v>5.8522544046593121E-2</v>
      </c>
      <c r="AC165" s="103">
        <f t="shared" si="120"/>
        <v>8.3535534401216943E-2</v>
      </c>
      <c r="AD165" s="103">
        <f t="shared" si="129"/>
        <v>5.2799970325189488E-2</v>
      </c>
      <c r="AE165" s="103">
        <f t="shared" si="130"/>
        <v>2.7878368663408905E-4</v>
      </c>
      <c r="AF165" s="103">
        <f t="shared" si="131"/>
        <v>8.3535534401216943E-2</v>
      </c>
      <c r="AG165" s="118"/>
      <c r="AH165" s="103">
        <f t="shared" si="121"/>
        <v>1.2937455959888882E-2</v>
      </c>
      <c r="AI165" s="103">
        <f t="shared" si="122"/>
        <v>0.94201024251547338</v>
      </c>
      <c r="AJ165" s="103">
        <f t="shared" si="123"/>
        <v>0.81674382446002147</v>
      </c>
      <c r="AK165" s="103">
        <f t="shared" si="124"/>
        <v>9.667461279449252E-2</v>
      </c>
      <c r="AL165" s="103">
        <f t="shared" si="125"/>
        <v>2.1111016537400165</v>
      </c>
      <c r="AM165" s="103">
        <f t="shared" si="126"/>
        <v>1.7659552382542363</v>
      </c>
      <c r="AN165" s="103">
        <f t="shared" ref="AN165:AT180" si="147">$AU165+$AB$7*SIN(AO165)</f>
        <v>39.710407156582988</v>
      </c>
      <c r="AO165" s="103">
        <f t="shared" si="147"/>
        <v>39.710407155404219</v>
      </c>
      <c r="AP165" s="103">
        <f t="shared" si="147"/>
        <v>39.710407179926953</v>
      </c>
      <c r="AQ165" s="103">
        <f t="shared" si="147"/>
        <v>39.710406669763955</v>
      </c>
      <c r="AR165" s="103">
        <f t="shared" si="147"/>
        <v>39.710417282917916</v>
      </c>
      <c r="AS165" s="103">
        <f t="shared" si="147"/>
        <v>39.710196443378955</v>
      </c>
      <c r="AT165" s="103">
        <f t="shared" si="147"/>
        <v>39.714770582185778</v>
      </c>
      <c r="AU165" s="103">
        <f t="shared" si="128"/>
        <v>39.608435505509945</v>
      </c>
      <c r="AW165" s="103">
        <v>15750</v>
      </c>
      <c r="AX165" s="103">
        <f t="shared" si="132"/>
        <v>-5.5792618867177263E-2</v>
      </c>
      <c r="AY165" s="103">
        <f t="shared" si="133"/>
        <v>-4.4617645938872789E-2</v>
      </c>
      <c r="AZ165" s="103">
        <f t="shared" si="134"/>
        <v>-1.117497292830447E-2</v>
      </c>
      <c r="BA165" s="103">
        <f t="shared" si="135"/>
        <v>1.020835971742559</v>
      </c>
      <c r="BB165" s="103">
        <f t="shared" si="136"/>
        <v>-0.56574283562673533</v>
      </c>
      <c r="BC165" s="103">
        <f t="shared" si="137"/>
        <v>-1.3849021470861915</v>
      </c>
      <c r="BD165" s="103">
        <f t="shared" si="138"/>
        <v>-0.82946516150248684</v>
      </c>
      <c r="BE165" s="103">
        <f t="shared" si="139"/>
        <v>74.123206540289559</v>
      </c>
      <c r="BF165" s="103">
        <f t="shared" si="140"/>
        <v>74.123206540444897</v>
      </c>
      <c r="BG165" s="103">
        <f t="shared" si="141"/>
        <v>74.123206545172494</v>
      </c>
      <c r="BH165" s="103">
        <f t="shared" si="142"/>
        <v>74.123206689042661</v>
      </c>
      <c r="BI165" s="103">
        <f t="shared" si="143"/>
        <v>74.123211067273516</v>
      </c>
      <c r="BJ165" s="103">
        <f t="shared" si="144"/>
        <v>74.123344274722044</v>
      </c>
      <c r="BK165" s="103">
        <f t="shared" si="145"/>
        <v>74.127369655066417</v>
      </c>
      <c r="BL165" s="103">
        <f t="shared" si="146"/>
        <v>74.231044414206139</v>
      </c>
    </row>
    <row r="166" spans="1:64" ht="12.95" customHeight="1" x14ac:dyDescent="0.2">
      <c r="A166" s="103" t="s">
        <v>41</v>
      </c>
      <c r="C166" s="122">
        <v>44089.760999999999</v>
      </c>
      <c r="D166" s="122" t="s">
        <v>25</v>
      </c>
      <c r="E166" s="103">
        <f t="shared" si="110"/>
        <v>-8528.399252891395</v>
      </c>
      <c r="F166" s="103">
        <f t="shared" si="111"/>
        <v>-8528.5</v>
      </c>
      <c r="G166" s="103">
        <f t="shared" si="112"/>
        <v>9.9356999999145046E-2</v>
      </c>
      <c r="I166" s="103">
        <f t="shared" si="108"/>
        <v>9.9356999999145046E-2</v>
      </c>
      <c r="P166" s="103">
        <f t="shared" si="113"/>
        <v>-1.4349298331141392E-2</v>
      </c>
      <c r="Q166" s="121">
        <f t="shared" si="114"/>
        <v>29071.260999999999</v>
      </c>
      <c r="S166" s="103">
        <f t="shared" si="115"/>
        <v>1.2929122279976099E-2</v>
      </c>
      <c r="T166" s="103">
        <f t="shared" si="109"/>
        <v>0.1</v>
      </c>
      <c r="U166" s="103">
        <f t="shared" si="116"/>
        <v>1.29291222799761E-3</v>
      </c>
      <c r="Z166" s="103">
        <f t="shared" si="117"/>
        <v>-8528.5</v>
      </c>
      <c r="AA166" s="103">
        <f t="shared" si="118"/>
        <v>2.2124859484345526E-2</v>
      </c>
      <c r="AB166" s="103">
        <f t="shared" si="119"/>
        <v>8.2505247638192905E-2</v>
      </c>
      <c r="AC166" s="103">
        <f t="shared" si="120"/>
        <v>0.11370629833028643</v>
      </c>
      <c r="AD166" s="103">
        <f t="shared" si="129"/>
        <v>7.7232140514799513E-2</v>
      </c>
      <c r="AE166" s="103">
        <f t="shared" si="130"/>
        <v>5.9648035284977363E-4</v>
      </c>
      <c r="AF166" s="103">
        <f t="shared" si="131"/>
        <v>0.11370629833028643</v>
      </c>
      <c r="AG166" s="118"/>
      <c r="AH166" s="103">
        <f t="shared" si="121"/>
        <v>1.6851752360952141E-2</v>
      </c>
      <c r="AI166" s="103">
        <f t="shared" si="122"/>
        <v>0.90350956334591792</v>
      </c>
      <c r="AJ166" s="103">
        <f t="shared" si="123"/>
        <v>0.99181492474636401</v>
      </c>
      <c r="AK166" s="103">
        <f t="shared" si="124"/>
        <v>5.829569766615577E-2</v>
      </c>
      <c r="AL166" s="103">
        <f t="shared" si="125"/>
        <v>2.59811967362789</v>
      </c>
      <c r="AM166" s="103">
        <f t="shared" si="126"/>
        <v>3.5890078756473427</v>
      </c>
      <c r="AN166" s="103">
        <f t="shared" si="147"/>
        <v>40.235794281530872</v>
      </c>
      <c r="AO166" s="103">
        <f t="shared" si="147"/>
        <v>40.235794237929888</v>
      </c>
      <c r="AP166" s="103">
        <f t="shared" si="147"/>
        <v>40.23579470812718</v>
      </c>
      <c r="AQ166" s="103">
        <f t="shared" si="147"/>
        <v>40.235789637465501</v>
      </c>
      <c r="AR166" s="103">
        <f t="shared" si="147"/>
        <v>40.235844319126279</v>
      </c>
      <c r="AS166" s="103">
        <f t="shared" si="147"/>
        <v>40.235254526798442</v>
      </c>
      <c r="AT166" s="103">
        <f t="shared" si="147"/>
        <v>40.241603373914693</v>
      </c>
      <c r="AU166" s="103">
        <f t="shared" si="128"/>
        <v>40.17168418771584</v>
      </c>
      <c r="AW166" s="103">
        <v>16000</v>
      </c>
      <c r="AX166" s="103">
        <f t="shared" si="132"/>
        <v>-6.0493931078320365E-2</v>
      </c>
      <c r="AY166" s="103">
        <f t="shared" si="133"/>
        <v>-4.5363810989835412E-2</v>
      </c>
      <c r="AZ166" s="103">
        <f t="shared" si="134"/>
        <v>-1.5130120088484952E-2</v>
      </c>
      <c r="BA166" s="103">
        <f t="shared" si="135"/>
        <v>1.0611724263531479</v>
      </c>
      <c r="BB166" s="103">
        <f t="shared" si="136"/>
        <v>-0.83547923958923109</v>
      </c>
      <c r="BC166" s="103">
        <f t="shared" si="137"/>
        <v>-0.9972316755126357</v>
      </c>
      <c r="BD166" s="103">
        <f t="shared" si="138"/>
        <v>-0.54450658621087888</v>
      </c>
      <c r="BE166" s="103">
        <f t="shared" si="139"/>
        <v>74.493094366566922</v>
      </c>
      <c r="BF166" s="103">
        <f t="shared" si="140"/>
        <v>74.493094376523942</v>
      </c>
      <c r="BG166" s="103">
        <f t="shared" si="141"/>
        <v>74.493094519538943</v>
      </c>
      <c r="BH166" s="103">
        <f t="shared" si="142"/>
        <v>74.493096573692142</v>
      </c>
      <c r="BI166" s="103">
        <f t="shared" si="143"/>
        <v>74.493126077315367</v>
      </c>
      <c r="BJ166" s="103">
        <f t="shared" si="144"/>
        <v>74.493549713065676</v>
      </c>
      <c r="BK166" s="103">
        <f t="shared" si="145"/>
        <v>74.499607652791354</v>
      </c>
      <c r="BL166" s="103">
        <f t="shared" si="146"/>
        <v>74.581759658419017</v>
      </c>
    </row>
    <row r="167" spans="1:64" ht="12.95" customHeight="1" x14ac:dyDescent="0.2">
      <c r="A167" s="103" t="s">
        <v>41</v>
      </c>
      <c r="C167" s="122">
        <v>44486.707000000002</v>
      </c>
      <c r="D167" s="122" t="s">
        <v>25</v>
      </c>
      <c r="E167" s="103">
        <f t="shared" si="110"/>
        <v>-8125.899562158661</v>
      </c>
      <c r="F167" s="103">
        <f t="shared" si="111"/>
        <v>-8126</v>
      </c>
      <c r="G167" s="103">
        <f t="shared" si="112"/>
        <v>9.9052000005031005E-2</v>
      </c>
      <c r="I167" s="103">
        <f t="shared" si="108"/>
        <v>9.9052000005031005E-2</v>
      </c>
      <c r="P167" s="103">
        <f t="shared" si="113"/>
        <v>-2.1339615242481218E-2</v>
      </c>
      <c r="Q167" s="121">
        <f t="shared" si="114"/>
        <v>29468.207000000002</v>
      </c>
      <c r="S167" s="103">
        <f t="shared" si="115"/>
        <v>1.4494141021905018E-2</v>
      </c>
      <c r="T167" s="103">
        <f t="shared" si="109"/>
        <v>0.1</v>
      </c>
      <c r="U167" s="103">
        <f t="shared" si="116"/>
        <v>1.4494141021905019E-3</v>
      </c>
      <c r="Z167" s="103">
        <f t="shared" si="117"/>
        <v>-8126</v>
      </c>
      <c r="AA167" s="103">
        <f t="shared" si="118"/>
        <v>2.1109342416553298E-2</v>
      </c>
      <c r="AB167" s="103">
        <f t="shared" si="119"/>
        <v>8.2752912579731483E-2</v>
      </c>
      <c r="AC167" s="103">
        <f t="shared" si="120"/>
        <v>0.12039161524751223</v>
      </c>
      <c r="AD167" s="103">
        <f t="shared" si="129"/>
        <v>7.794265758847771E-2</v>
      </c>
      <c r="AE167" s="103">
        <f t="shared" si="130"/>
        <v>6.0750578719546825E-4</v>
      </c>
      <c r="AF167" s="103">
        <f t="shared" si="131"/>
        <v>0.12039161524751223</v>
      </c>
      <c r="AG167" s="118"/>
      <c r="AH167" s="103">
        <f t="shared" si="121"/>
        <v>1.6299087425299522E-2</v>
      </c>
      <c r="AI167" s="103">
        <f t="shared" si="122"/>
        <v>0.88766212911006226</v>
      </c>
      <c r="AJ167" s="103">
        <f t="shared" si="123"/>
        <v>0.9455032201161101</v>
      </c>
      <c r="AK167" s="103">
        <f t="shared" si="124"/>
        <v>9.4337424172462291E-3</v>
      </c>
      <c r="AL167" s="103">
        <f t="shared" si="125"/>
        <v>3.0578127141210398</v>
      </c>
      <c r="AM167" s="103">
        <f t="shared" si="126"/>
        <v>23.858098124937449</v>
      </c>
      <c r="AN167" s="103">
        <f t="shared" si="147"/>
        <v>40.746895612896488</v>
      </c>
      <c r="AO167" s="103">
        <f t="shared" si="147"/>
        <v>40.746895589428014</v>
      </c>
      <c r="AP167" s="103">
        <f t="shared" si="147"/>
        <v>40.746895798524356</v>
      </c>
      <c r="AQ167" s="103">
        <f t="shared" si="147"/>
        <v>40.74689393554501</v>
      </c>
      <c r="AR167" s="103">
        <f t="shared" si="147"/>
        <v>40.746910534064376</v>
      </c>
      <c r="AS167" s="103">
        <f t="shared" si="147"/>
        <v>40.746762645925934</v>
      </c>
      <c r="AT167" s="103">
        <f t="shared" si="147"/>
        <v>40.748080215413331</v>
      </c>
      <c r="AU167" s="103">
        <f t="shared" si="128"/>
        <v>40.736335730898588</v>
      </c>
      <c r="AW167" s="103">
        <v>16250</v>
      </c>
      <c r="AX167" s="103">
        <f t="shared" si="132"/>
        <v>-6.3179706476261879E-2</v>
      </c>
      <c r="AY167" s="103">
        <f t="shared" si="133"/>
        <v>-4.6114714022334913E-2</v>
      </c>
      <c r="AZ167" s="103">
        <f t="shared" si="134"/>
        <v>-1.7064992453926963E-2</v>
      </c>
      <c r="BA167" s="103">
        <f t="shared" si="135"/>
        <v>1.0942211411354748</v>
      </c>
      <c r="BB167" s="103">
        <f t="shared" si="136"/>
        <v>-0.98628829390669259</v>
      </c>
      <c r="BC167" s="103">
        <f t="shared" si="137"/>
        <v>-0.5812296247659966</v>
      </c>
      <c r="BD167" s="103">
        <f t="shared" si="138"/>
        <v>-0.29908247106265162</v>
      </c>
      <c r="BE167" s="103">
        <f t="shared" si="139"/>
        <v>74.876268838965629</v>
      </c>
      <c r="BF167" s="103">
        <f t="shared" si="140"/>
        <v>74.876268883901673</v>
      </c>
      <c r="BG167" s="103">
        <f t="shared" si="141"/>
        <v>74.876269343735132</v>
      </c>
      <c r="BH167" s="103">
        <f t="shared" si="142"/>
        <v>74.876274049233857</v>
      </c>
      <c r="BI167" s="103">
        <f t="shared" si="143"/>
        <v>74.876322200104966</v>
      </c>
      <c r="BJ167" s="103">
        <f t="shared" si="144"/>
        <v>74.87681484629006</v>
      </c>
      <c r="BK167" s="103">
        <f t="shared" si="145"/>
        <v>74.881847292953196</v>
      </c>
      <c r="BL167" s="103">
        <f t="shared" si="146"/>
        <v>74.93247490263191</v>
      </c>
    </row>
    <row r="168" spans="1:64" ht="12.95" customHeight="1" x14ac:dyDescent="0.2">
      <c r="A168" s="103" t="s">
        <v>41</v>
      </c>
      <c r="C168" s="122">
        <v>44487.68</v>
      </c>
      <c r="D168" s="122" t="s">
        <v>25</v>
      </c>
      <c r="E168" s="103">
        <f t="shared" si="110"/>
        <v>-8124.9129488684848</v>
      </c>
      <c r="F168" s="103">
        <f t="shared" si="111"/>
        <v>-8125</v>
      </c>
      <c r="G168" s="103">
        <f t="shared" si="112"/>
        <v>8.5850000003119931E-2</v>
      </c>
      <c r="I168" s="103">
        <f t="shared" si="108"/>
        <v>8.5850000003119931E-2</v>
      </c>
      <c r="P168" s="103">
        <f t="shared" si="113"/>
        <v>-2.1361353369618565E-2</v>
      </c>
      <c r="Q168" s="121">
        <f t="shared" si="114"/>
        <v>29469.18</v>
      </c>
      <c r="S168" s="103">
        <f t="shared" si="115"/>
        <v>1.1494274292014205E-2</v>
      </c>
      <c r="T168" s="103">
        <f t="shared" si="109"/>
        <v>0.1</v>
      </c>
      <c r="U168" s="103">
        <f t="shared" si="116"/>
        <v>1.1494274292014205E-3</v>
      </c>
      <c r="Z168" s="103">
        <f t="shared" si="117"/>
        <v>-8125</v>
      </c>
      <c r="AA168" s="103">
        <f t="shared" si="118"/>
        <v>2.1101368112874639E-2</v>
      </c>
      <c r="AB168" s="103">
        <f t="shared" si="119"/>
        <v>6.9557721644109227E-2</v>
      </c>
      <c r="AC168" s="103">
        <f t="shared" si="120"/>
        <v>0.10721135337273849</v>
      </c>
      <c r="AD168" s="103">
        <f t="shared" si="129"/>
        <v>6.4748631890245295E-2</v>
      </c>
      <c r="AE168" s="103">
        <f t="shared" si="130"/>
        <v>4.1923853316584898E-4</v>
      </c>
      <c r="AF168" s="103">
        <f t="shared" si="131"/>
        <v>0.10721135337273849</v>
      </c>
      <c r="AG168" s="118"/>
      <c r="AH168" s="103">
        <f t="shared" si="121"/>
        <v>1.6292278359010703E-2</v>
      </c>
      <c r="AI168" s="103">
        <f t="shared" si="122"/>
        <v>0.88765157072716894</v>
      </c>
      <c r="AJ168" s="103">
        <f t="shared" si="123"/>
        <v>0.94513572790945166</v>
      </c>
      <c r="AK168" s="103">
        <f t="shared" si="124"/>
        <v>9.3071570313896807E-3</v>
      </c>
      <c r="AL168" s="103">
        <f t="shared" si="125"/>
        <v>3.058939488404758</v>
      </c>
      <c r="AM168" s="103">
        <f t="shared" si="126"/>
        <v>24.183723332465387</v>
      </c>
      <c r="AN168" s="103">
        <f t="shared" si="147"/>
        <v>40.748156901460931</v>
      </c>
      <c r="AO168" s="103">
        <f t="shared" si="147"/>
        <v>40.748156878290139</v>
      </c>
      <c r="AP168" s="103">
        <f t="shared" si="147"/>
        <v>40.748157084709845</v>
      </c>
      <c r="AQ168" s="103">
        <f t="shared" si="147"/>
        <v>40.748155245795225</v>
      </c>
      <c r="AR168" s="103">
        <f t="shared" si="147"/>
        <v>40.748171627975196</v>
      </c>
      <c r="AS168" s="103">
        <f t="shared" si="147"/>
        <v>40.748025684584235</v>
      </c>
      <c r="AT168" s="103">
        <f t="shared" si="147"/>
        <v>40.749325776328732</v>
      </c>
      <c r="AU168" s="103">
        <f t="shared" si="128"/>
        <v>40.737738591875441</v>
      </c>
      <c r="AW168" s="103">
        <v>16500</v>
      </c>
      <c r="AX168" s="103">
        <f t="shared" si="132"/>
        <v>-6.3351829006738414E-2</v>
      </c>
      <c r="AY168" s="103">
        <f t="shared" si="133"/>
        <v>-4.687035503637127E-2</v>
      </c>
      <c r="AZ168" s="103">
        <f t="shared" si="134"/>
        <v>-1.6481473970367141E-2</v>
      </c>
      <c r="BA168" s="103">
        <f t="shared" si="135"/>
        <v>1.1115488212855429</v>
      </c>
      <c r="BB168" s="103">
        <f t="shared" si="136"/>
        <v>-0.9636769162925457</v>
      </c>
      <c r="BC168" s="103">
        <f t="shared" si="137"/>
        <v>-0.14508754359852125</v>
      </c>
      <c r="BD168" s="103">
        <f t="shared" si="138"/>
        <v>-7.2671296506661986E-2</v>
      </c>
      <c r="BE168" s="103">
        <f t="shared" si="139"/>
        <v>75.268620415784284</v>
      </c>
      <c r="BF168" s="103">
        <f t="shared" si="140"/>
        <v>75.26862044106467</v>
      </c>
      <c r="BG168" s="103">
        <f t="shared" si="141"/>
        <v>75.268620667210826</v>
      </c>
      <c r="BH168" s="103">
        <f t="shared" si="142"/>
        <v>75.268622690205262</v>
      </c>
      <c r="BI168" s="103">
        <f t="shared" si="143"/>
        <v>75.268640786913252</v>
      </c>
      <c r="BJ168" s="103">
        <f t="shared" si="144"/>
        <v>75.268802669218147</v>
      </c>
      <c r="BK168" s="103">
        <f t="shared" si="145"/>
        <v>75.270250620119057</v>
      </c>
      <c r="BL168" s="103">
        <f t="shared" si="146"/>
        <v>75.283190146844788</v>
      </c>
    </row>
    <row r="169" spans="1:64" ht="12.95" customHeight="1" x14ac:dyDescent="0.2">
      <c r="A169" s="103" t="s">
        <v>41</v>
      </c>
      <c r="C169" s="122">
        <v>44635.595000000001</v>
      </c>
      <c r="D169" s="122" t="s">
        <v>25</v>
      </c>
      <c r="E169" s="103">
        <f t="shared" si="110"/>
        <v>-7974.9284629315252</v>
      </c>
      <c r="F169" s="103">
        <f t="shared" si="111"/>
        <v>-7975</v>
      </c>
      <c r="G169" s="103">
        <f t="shared" si="112"/>
        <v>7.0550000004004687E-2</v>
      </c>
      <c r="I169" s="103">
        <f t="shared" si="108"/>
        <v>7.0550000004004687E-2</v>
      </c>
      <c r="P169" s="103">
        <f t="shared" si="113"/>
        <v>-2.4787480827602425E-2</v>
      </c>
      <c r="Q169" s="121">
        <f t="shared" si="114"/>
        <v>29617.095000000001</v>
      </c>
      <c r="S169" s="103">
        <f t="shared" si="115"/>
        <v>9.089235251317055E-3</v>
      </c>
      <c r="T169" s="103">
        <f t="shared" si="109"/>
        <v>0.1</v>
      </c>
      <c r="U169" s="103">
        <f t="shared" si="116"/>
        <v>9.0892352513170555E-4</v>
      </c>
      <c r="Z169" s="103">
        <f t="shared" si="117"/>
        <v>-7975</v>
      </c>
      <c r="AA169" s="103">
        <f t="shared" si="118"/>
        <v>1.961825566411703E-2</v>
      </c>
      <c r="AB169" s="103">
        <f t="shared" si="119"/>
        <v>5.5565189963020956E-2</v>
      </c>
      <c r="AC169" s="103">
        <f t="shared" si="120"/>
        <v>9.5337480831607119E-2</v>
      </c>
      <c r="AD169" s="103">
        <f t="shared" si="129"/>
        <v>5.0931744339887661E-2</v>
      </c>
      <c r="AE169" s="103">
        <f t="shared" si="130"/>
        <v>2.5940425815036792E-4</v>
      </c>
      <c r="AF169" s="103">
        <f t="shared" si="131"/>
        <v>9.5337480831607119E-2</v>
      </c>
      <c r="AG169" s="118"/>
      <c r="AH169" s="103">
        <f t="shared" si="121"/>
        <v>1.498481004098373E-2</v>
      </c>
      <c r="AI169" s="103">
        <f t="shared" si="122"/>
        <v>0.88768592433729521</v>
      </c>
      <c r="AJ169" s="103">
        <f t="shared" si="123"/>
        <v>0.87676378453040826</v>
      </c>
      <c r="AK169" s="103">
        <f t="shared" si="124"/>
        <v>-9.7129367398070994E-3</v>
      </c>
      <c r="AL169" s="103">
        <f t="shared" si="125"/>
        <v>-3.0553271431468714</v>
      </c>
      <c r="AM169" s="103">
        <f t="shared" si="126"/>
        <v>-23.169857178878438</v>
      </c>
      <c r="AN169" s="103">
        <f t="shared" si="147"/>
        <v>40.937295625107502</v>
      </c>
      <c r="AO169" s="103">
        <f t="shared" si="147"/>
        <v>40.937295649230073</v>
      </c>
      <c r="AP169" s="103">
        <f t="shared" si="147"/>
        <v>40.937295434248824</v>
      </c>
      <c r="AQ169" s="103">
        <f t="shared" si="147"/>
        <v>40.937297350169764</v>
      </c>
      <c r="AR169" s="103">
        <f t="shared" si="147"/>
        <v>40.937280275423539</v>
      </c>
      <c r="AS169" s="103">
        <f t="shared" si="147"/>
        <v>40.937432447082323</v>
      </c>
      <c r="AT169" s="103">
        <f t="shared" si="147"/>
        <v>40.93607635850524</v>
      </c>
      <c r="AU169" s="103">
        <f t="shared" si="128"/>
        <v>40.948167738403171</v>
      </c>
      <c r="AW169" s="103">
        <v>16750</v>
      </c>
      <c r="AX169" s="103">
        <f t="shared" si="132"/>
        <v>-6.0997193695921083E-2</v>
      </c>
      <c r="AY169" s="103">
        <f t="shared" si="133"/>
        <v>-4.7630734031944504E-2</v>
      </c>
      <c r="AZ169" s="103">
        <f t="shared" si="134"/>
        <v>-1.3366459663976579E-2</v>
      </c>
      <c r="BA169" s="103">
        <f t="shared" si="135"/>
        <v>1.1078112865741587</v>
      </c>
      <c r="BB169" s="103">
        <f t="shared" si="136"/>
        <v>-0.75703913259896194</v>
      </c>
      <c r="BC169" s="103">
        <f t="shared" si="137"/>
        <v>0.29658721716728259</v>
      </c>
      <c r="BD169" s="103">
        <f t="shared" si="138"/>
        <v>0.14939029781216945</v>
      </c>
      <c r="BE169" s="103">
        <f t="shared" si="139"/>
        <v>75.663456619389933</v>
      </c>
      <c r="BF169" s="103">
        <f t="shared" si="140"/>
        <v>75.663456575536244</v>
      </c>
      <c r="BG169" s="103">
        <f t="shared" si="141"/>
        <v>75.66345617243654</v>
      </c>
      <c r="BH169" s="103">
        <f t="shared" si="142"/>
        <v>75.663452467177507</v>
      </c>
      <c r="BI169" s="103">
        <f t="shared" si="143"/>
        <v>75.663418408917693</v>
      </c>
      <c r="BJ169" s="103">
        <f t="shared" si="144"/>
        <v>75.663105364568224</v>
      </c>
      <c r="BK169" s="103">
        <f t="shared" si="145"/>
        <v>75.660229277292089</v>
      </c>
      <c r="BL169" s="103">
        <f t="shared" si="146"/>
        <v>75.633905391057681</v>
      </c>
    </row>
    <row r="170" spans="1:64" ht="12.95" customHeight="1" x14ac:dyDescent="0.2">
      <c r="A170" s="103" t="s">
        <v>41</v>
      </c>
      <c r="C170" s="122">
        <v>44921.599000000002</v>
      </c>
      <c r="D170" s="122" t="s">
        <v>25</v>
      </c>
      <c r="E170" s="103">
        <f t="shared" si="110"/>
        <v>-7684.9229671000421</v>
      </c>
      <c r="F170" s="103">
        <f t="shared" si="111"/>
        <v>-7685</v>
      </c>
      <c r="G170" s="103">
        <f t="shared" si="112"/>
        <v>7.5970000005327165E-2</v>
      </c>
      <c r="I170" s="103">
        <f t="shared" si="108"/>
        <v>7.5970000005327165E-2</v>
      </c>
      <c r="P170" s="103">
        <f t="shared" si="113"/>
        <v>-3.1930226520038518E-2</v>
      </c>
      <c r="Q170" s="121">
        <f t="shared" si="114"/>
        <v>29903.099000000002</v>
      </c>
      <c r="S170" s="103">
        <f t="shared" si="115"/>
        <v>1.1642458884225227E-2</v>
      </c>
      <c r="T170" s="103">
        <f t="shared" si="109"/>
        <v>0.1</v>
      </c>
      <c r="U170" s="103">
        <f t="shared" si="116"/>
        <v>1.1642458884225228E-3</v>
      </c>
      <c r="Z170" s="103">
        <f t="shared" si="117"/>
        <v>-7685</v>
      </c>
      <c r="AA170" s="103">
        <f t="shared" si="118"/>
        <v>1.5267213012090393E-2</v>
      </c>
      <c r="AB170" s="103">
        <f t="shared" si="119"/>
        <v>6.4991817432071344E-2</v>
      </c>
      <c r="AC170" s="103">
        <f t="shared" si="120"/>
        <v>0.10790022652536568</v>
      </c>
      <c r="AD170" s="103">
        <f t="shared" si="129"/>
        <v>6.0702786993236772E-2</v>
      </c>
      <c r="AE170" s="103">
        <f t="shared" si="130"/>
        <v>3.684828348746276E-4</v>
      </c>
      <c r="AF170" s="103">
        <f t="shared" si="131"/>
        <v>0.10790022652536568</v>
      </c>
      <c r="AG170" s="118"/>
      <c r="AH170" s="103">
        <f t="shared" si="121"/>
        <v>1.0978182573255821E-2</v>
      </c>
      <c r="AI170" s="103">
        <f t="shared" si="122"/>
        <v>0.89686790732740806</v>
      </c>
      <c r="AJ170" s="103">
        <f t="shared" si="123"/>
        <v>0.67403221139456193</v>
      </c>
      <c r="AK170" s="103">
        <f t="shared" si="124"/>
        <v>-4.5525423590024816E-2</v>
      </c>
      <c r="AL170" s="103">
        <f t="shared" si="125"/>
        <v>-2.7258897833723505</v>
      </c>
      <c r="AM170" s="103">
        <f t="shared" si="126"/>
        <v>-4.7416444930343964</v>
      </c>
      <c r="AN170" s="103">
        <f t="shared" si="147"/>
        <v>41.304560543710323</v>
      </c>
      <c r="AO170" s="103">
        <f t="shared" si="147"/>
        <v>41.304560601329889</v>
      </c>
      <c r="AP170" s="103">
        <f t="shared" si="147"/>
        <v>41.304560029827449</v>
      </c>
      <c r="AQ170" s="103">
        <f t="shared" si="147"/>
        <v>41.30456569830887</v>
      </c>
      <c r="AR170" s="103">
        <f t="shared" si="147"/>
        <v>41.304509475845272</v>
      </c>
      <c r="AS170" s="103">
        <f t="shared" si="147"/>
        <v>41.305067184664573</v>
      </c>
      <c r="AT170" s="103">
        <f t="shared" si="147"/>
        <v>41.299541737636318</v>
      </c>
      <c r="AU170" s="103">
        <f t="shared" si="128"/>
        <v>41.354997421690122</v>
      </c>
      <c r="AW170" s="103">
        <v>17000</v>
      </c>
      <c r="AX170" s="103">
        <f t="shared" si="132"/>
        <v>-5.6665666502466544E-2</v>
      </c>
      <c r="AY170" s="103">
        <f t="shared" si="133"/>
        <v>-4.8395851009054594E-2</v>
      </c>
      <c r="AZ170" s="103">
        <f t="shared" si="134"/>
        <v>-8.26981549341195E-3</v>
      </c>
      <c r="BA170" s="103">
        <f t="shared" si="135"/>
        <v>1.0842177312253094</v>
      </c>
      <c r="BB170" s="103">
        <f t="shared" si="136"/>
        <v>-0.41521406072557426</v>
      </c>
      <c r="BC170" s="103">
        <f t="shared" si="137"/>
        <v>0.72717857414706044</v>
      </c>
      <c r="BD170" s="103">
        <f t="shared" si="138"/>
        <v>0.3805062270567578</v>
      </c>
      <c r="BE170" s="103">
        <f t="shared" si="139"/>
        <v>76.053299972767277</v>
      </c>
      <c r="BF170" s="103">
        <f t="shared" si="140"/>
        <v>76.053299939940146</v>
      </c>
      <c r="BG170" s="103">
        <f t="shared" si="141"/>
        <v>76.053299572736677</v>
      </c>
      <c r="BH170" s="103">
        <f t="shared" si="142"/>
        <v>76.053295465215399</v>
      </c>
      <c r="BI170" s="103">
        <f t="shared" si="143"/>
        <v>76.05324951955258</v>
      </c>
      <c r="BJ170" s="103">
        <f t="shared" si="144"/>
        <v>76.052735693790865</v>
      </c>
      <c r="BK170" s="103">
        <f t="shared" si="145"/>
        <v>76.047003118031782</v>
      </c>
      <c r="BL170" s="103">
        <f t="shared" si="146"/>
        <v>75.984620635270574</v>
      </c>
    </row>
    <row r="171" spans="1:64" ht="12.95" customHeight="1" x14ac:dyDescent="0.2">
      <c r="A171" s="103" t="s">
        <v>41</v>
      </c>
      <c r="C171" s="122">
        <v>45193.781999999999</v>
      </c>
      <c r="D171" s="122" t="s">
        <v>25</v>
      </c>
      <c r="E171" s="103">
        <f t="shared" si="110"/>
        <v>-7408.9318415497009</v>
      </c>
      <c r="F171" s="103">
        <f t="shared" si="111"/>
        <v>-7409</v>
      </c>
      <c r="G171" s="103">
        <f t="shared" si="112"/>
        <v>6.7218000003776979E-2</v>
      </c>
      <c r="I171" s="103">
        <f t="shared" si="108"/>
        <v>6.7218000003776979E-2</v>
      </c>
      <c r="P171" s="103">
        <f t="shared" si="113"/>
        <v>-3.8511142477216896E-2</v>
      </c>
      <c r="Q171" s="121">
        <f t="shared" si="114"/>
        <v>30175.281999999999</v>
      </c>
      <c r="S171" s="103">
        <f t="shared" si="115"/>
        <v>1.1178651569766305E-2</v>
      </c>
      <c r="T171" s="103">
        <f t="shared" si="109"/>
        <v>0.1</v>
      </c>
      <c r="U171" s="103">
        <f t="shared" si="116"/>
        <v>1.1178651569766305E-3</v>
      </c>
      <c r="Z171" s="103">
        <f t="shared" si="117"/>
        <v>-7409</v>
      </c>
      <c r="AA171" s="103">
        <f t="shared" si="118"/>
        <v>9.657307842825525E-3</v>
      </c>
      <c r="AB171" s="103">
        <f t="shared" si="119"/>
        <v>6.151601316722885E-2</v>
      </c>
      <c r="AC171" s="103">
        <f t="shared" si="120"/>
        <v>0.10572914248099388</v>
      </c>
      <c r="AD171" s="103">
        <f t="shared" si="129"/>
        <v>5.7560692160951457E-2</v>
      </c>
      <c r="AE171" s="103">
        <f t="shared" si="130"/>
        <v>3.3132332820478183E-4</v>
      </c>
      <c r="AF171" s="103">
        <f t="shared" si="131"/>
        <v>0.10572914248099388</v>
      </c>
      <c r="AG171" s="118"/>
      <c r="AH171" s="103">
        <f t="shared" si="121"/>
        <v>5.7019868365481251E-3</v>
      </c>
      <c r="AI171" s="103">
        <f t="shared" si="122"/>
        <v>0.91672101869874467</v>
      </c>
      <c r="AJ171" s="103">
        <f t="shared" si="123"/>
        <v>0.4038653769133389</v>
      </c>
      <c r="AK171" s="103">
        <f t="shared" si="124"/>
        <v>-7.5982919169405722E-2</v>
      </c>
      <c r="AL171" s="103">
        <f t="shared" si="125"/>
        <v>-2.4019742053157764</v>
      </c>
      <c r="AM171" s="103">
        <f t="shared" si="126"/>
        <v>-2.5796884988104862</v>
      </c>
      <c r="AN171" s="103">
        <f t="shared" si="147"/>
        <v>41.659829878908454</v>
      </c>
      <c r="AO171" s="103">
        <f t="shared" si="147"/>
        <v>41.659829896586949</v>
      </c>
      <c r="AP171" s="103">
        <f t="shared" si="147"/>
        <v>41.6598296669397</v>
      </c>
      <c r="AQ171" s="103">
        <f t="shared" si="147"/>
        <v>41.659832650108044</v>
      </c>
      <c r="AR171" s="103">
        <f t="shared" si="147"/>
        <v>41.65979389883644</v>
      </c>
      <c r="AS171" s="103">
        <f t="shared" si="147"/>
        <v>41.660297401935729</v>
      </c>
      <c r="AT171" s="103">
        <f t="shared" si="147"/>
        <v>41.653776243773429</v>
      </c>
      <c r="AU171" s="103">
        <f t="shared" si="128"/>
        <v>41.742187051301151</v>
      </c>
      <c r="AW171" s="103">
        <v>17250</v>
      </c>
      <c r="AX171" s="103">
        <f t="shared" si="132"/>
        <v>-5.1284215314062222E-2</v>
      </c>
      <c r="AY171" s="103">
        <f t="shared" si="133"/>
        <v>-4.9165705967701562E-2</v>
      </c>
      <c r="AZ171" s="103">
        <f t="shared" si="134"/>
        <v>-2.1185093463606613E-3</v>
      </c>
      <c r="BA171" s="103">
        <f t="shared" si="135"/>
        <v>1.0476919351368359</v>
      </c>
      <c r="BB171" s="103">
        <f t="shared" si="136"/>
        <v>-2.1368629674648282E-2</v>
      </c>
      <c r="BC171" s="103">
        <f t="shared" si="137"/>
        <v>1.1339864112621583</v>
      </c>
      <c r="BD171" s="103">
        <f t="shared" si="138"/>
        <v>0.63673459107237762</v>
      </c>
      <c r="BE171" s="103">
        <f t="shared" si="139"/>
        <v>76.432212752186771</v>
      </c>
      <c r="BF171" s="103">
        <f t="shared" si="140"/>
        <v>76.43221274854811</v>
      </c>
      <c r="BG171" s="103">
        <f t="shared" si="141"/>
        <v>76.432212685433072</v>
      </c>
      <c r="BH171" s="103">
        <f t="shared" si="142"/>
        <v>76.432211590660472</v>
      </c>
      <c r="BI171" s="103">
        <f t="shared" si="143"/>
        <v>76.43219260142105</v>
      </c>
      <c r="BJ171" s="103">
        <f t="shared" si="144"/>
        <v>76.4318633223169</v>
      </c>
      <c r="BK171" s="103">
        <f t="shared" si="145"/>
        <v>76.4261821680888</v>
      </c>
      <c r="BL171" s="103">
        <f t="shared" si="146"/>
        <v>76.335335879483452</v>
      </c>
    </row>
    <row r="172" spans="1:64" ht="12.95" customHeight="1" x14ac:dyDescent="0.2">
      <c r="A172" s="103" t="s">
        <v>43</v>
      </c>
      <c r="C172" s="122">
        <v>45226.322</v>
      </c>
      <c r="D172" s="122"/>
      <c r="E172" s="103">
        <f t="shared" si="110"/>
        <v>-7375.9365728319326</v>
      </c>
      <c r="F172" s="103">
        <f t="shared" si="111"/>
        <v>-7376</v>
      </c>
      <c r="G172" s="103">
        <f t="shared" si="112"/>
        <v>6.2552000003051944E-2</v>
      </c>
      <c r="I172" s="103">
        <f t="shared" si="108"/>
        <v>6.2552000003051944E-2</v>
      </c>
      <c r="P172" s="103">
        <f t="shared" si="113"/>
        <v>-3.9237893727067194E-2</v>
      </c>
      <c r="Q172" s="121">
        <f t="shared" si="114"/>
        <v>30207.822</v>
      </c>
      <c r="S172" s="103">
        <f t="shared" si="115"/>
        <v>1.0361182465588948E-2</v>
      </c>
      <c r="T172" s="103">
        <f t="shared" si="109"/>
        <v>0.1</v>
      </c>
      <c r="U172" s="103">
        <f t="shared" si="116"/>
        <v>1.0361182465588948E-3</v>
      </c>
      <c r="Z172" s="103">
        <f t="shared" si="117"/>
        <v>-7376</v>
      </c>
      <c r="AA172" s="103">
        <f t="shared" si="118"/>
        <v>8.9147706046638631E-3</v>
      </c>
      <c r="AB172" s="103">
        <f t="shared" si="119"/>
        <v>5.75522638582344E-2</v>
      </c>
      <c r="AC172" s="103">
        <f t="shared" si="120"/>
        <v>0.10178989373011914</v>
      </c>
      <c r="AD172" s="103">
        <f t="shared" si="129"/>
        <v>5.3637229398388081E-2</v>
      </c>
      <c r="AE172" s="103">
        <f t="shared" si="130"/>
        <v>2.8769523775353071E-4</v>
      </c>
      <c r="AF172" s="103">
        <f t="shared" si="131"/>
        <v>0.10178989373011914</v>
      </c>
      <c r="AG172" s="118"/>
      <c r="AH172" s="103">
        <f t="shared" si="121"/>
        <v>4.9997361448175428E-3</v>
      </c>
      <c r="AI172" s="103">
        <f t="shared" si="122"/>
        <v>0.91980958269189061</v>
      </c>
      <c r="AJ172" s="103">
        <f t="shared" si="123"/>
        <v>0.36715369657550001</v>
      </c>
      <c r="AK172" s="103">
        <f t="shared" si="124"/>
        <v>-7.923565929573978E-2</v>
      </c>
      <c r="AL172" s="103">
        <f t="shared" si="125"/>
        <v>-2.3621831378395708</v>
      </c>
      <c r="AM172" s="103">
        <f t="shared" si="126"/>
        <v>-2.4348090292799465</v>
      </c>
      <c r="AN172" s="103">
        <f t="shared" si="147"/>
        <v>41.702887056865841</v>
      </c>
      <c r="AO172" s="103">
        <f t="shared" si="147"/>
        <v>41.702887070503181</v>
      </c>
      <c r="AP172" s="103">
        <f t="shared" si="147"/>
        <v>41.702886884619133</v>
      </c>
      <c r="AQ172" s="103">
        <f t="shared" si="147"/>
        <v>41.70288941831847</v>
      </c>
      <c r="AR172" s="103">
        <f t="shared" si="147"/>
        <v>41.702854883281496</v>
      </c>
      <c r="AS172" s="103">
        <f t="shared" si="147"/>
        <v>41.703325725431718</v>
      </c>
      <c r="AT172" s="103">
        <f t="shared" si="147"/>
        <v>41.696928466508389</v>
      </c>
      <c r="AU172" s="103">
        <f t="shared" si="128"/>
        <v>41.788481463537252</v>
      </c>
      <c r="AW172" s="103">
        <v>17500</v>
      </c>
      <c r="AX172" s="103">
        <f t="shared" si="132"/>
        <v>-4.5839969133765639E-2</v>
      </c>
      <c r="AY172" s="103">
        <f t="shared" si="133"/>
        <v>-4.9940298907885393E-2</v>
      </c>
      <c r="AZ172" s="103">
        <f t="shared" si="134"/>
        <v>4.1003297741197551E-3</v>
      </c>
      <c r="BA172" s="103">
        <f t="shared" si="135"/>
        <v>1.0067037028093668</v>
      </c>
      <c r="BB172" s="103">
        <f t="shared" si="136"/>
        <v>0.34847103295834747</v>
      </c>
      <c r="BC172" s="103">
        <f t="shared" si="137"/>
        <v>1.5112960633388797</v>
      </c>
      <c r="BD172" s="103">
        <f t="shared" si="138"/>
        <v>0.94220217668206452</v>
      </c>
      <c r="BE172" s="103">
        <f t="shared" si="139"/>
        <v>76.797122946887299</v>
      </c>
      <c r="BF172" s="103">
        <f t="shared" si="140"/>
        <v>76.797122946879853</v>
      </c>
      <c r="BG172" s="103">
        <f t="shared" si="141"/>
        <v>76.797122946494042</v>
      </c>
      <c r="BH172" s="103">
        <f t="shared" si="142"/>
        <v>76.797122926486068</v>
      </c>
      <c r="BI172" s="103">
        <f t="shared" si="143"/>
        <v>76.797121888905181</v>
      </c>
      <c r="BJ172" s="103">
        <f t="shared" si="144"/>
        <v>76.79706809013679</v>
      </c>
      <c r="BK172" s="103">
        <f t="shared" si="145"/>
        <v>76.794301085305392</v>
      </c>
      <c r="BL172" s="103">
        <f t="shared" si="146"/>
        <v>76.686051123696345</v>
      </c>
    </row>
    <row r="173" spans="1:64" ht="12.95" customHeight="1" x14ac:dyDescent="0.2">
      <c r="A173" s="103" t="s">
        <v>43</v>
      </c>
      <c r="C173" s="122">
        <v>45290.421999999999</v>
      </c>
      <c r="D173" s="122"/>
      <c r="E173" s="103">
        <f t="shared" si="110"/>
        <v>-7310.9397466239161</v>
      </c>
      <c r="F173" s="103">
        <f t="shared" si="111"/>
        <v>-7311</v>
      </c>
      <c r="G173" s="103">
        <f t="shared" si="112"/>
        <v>5.9421999998448882E-2</v>
      </c>
      <c r="I173" s="103">
        <f t="shared" si="108"/>
        <v>5.9421999998448882E-2</v>
      </c>
      <c r="P173" s="103">
        <f t="shared" si="113"/>
        <v>-4.0615020634745758E-2</v>
      </c>
      <c r="Q173" s="121">
        <f t="shared" si="114"/>
        <v>30271.921999999999</v>
      </c>
      <c r="S173" s="103">
        <f t="shared" si="115"/>
        <v>1.000740549716621E-2</v>
      </c>
      <c r="T173" s="103">
        <f t="shared" si="109"/>
        <v>0.1</v>
      </c>
      <c r="U173" s="103">
        <f t="shared" si="116"/>
        <v>1.0007405497166209E-3</v>
      </c>
      <c r="Z173" s="103">
        <f t="shared" si="117"/>
        <v>-7311</v>
      </c>
      <c r="AA173" s="103">
        <f t="shared" si="118"/>
        <v>7.4187033873319179E-3</v>
      </c>
      <c r="AB173" s="103">
        <f t="shared" si="119"/>
        <v>5.5838737334999312E-2</v>
      </c>
      <c r="AC173" s="103">
        <f t="shared" si="120"/>
        <v>0.10003702063319464</v>
      </c>
      <c r="AD173" s="103">
        <f t="shared" si="129"/>
        <v>5.2003296611116967E-2</v>
      </c>
      <c r="AE173" s="103">
        <f t="shared" si="130"/>
        <v>2.7043428584238091E-4</v>
      </c>
      <c r="AF173" s="103">
        <f t="shared" si="131"/>
        <v>0.10003702063319464</v>
      </c>
      <c r="AG173" s="118"/>
      <c r="AH173" s="103">
        <f t="shared" si="121"/>
        <v>3.5832626634495681E-3</v>
      </c>
      <c r="AI173" s="103">
        <f t="shared" si="122"/>
        <v>0.92632924278326589</v>
      </c>
      <c r="AJ173" s="103">
        <f t="shared" si="123"/>
        <v>0.29241799788389011</v>
      </c>
      <c r="AK173" s="103">
        <f t="shared" si="124"/>
        <v>-8.533119161943245E-2</v>
      </c>
      <c r="AL173" s="103">
        <f t="shared" si="125"/>
        <v>-2.282990367675009</v>
      </c>
      <c r="AM173" s="103">
        <f t="shared" si="126"/>
        <v>-2.1844771538429062</v>
      </c>
      <c r="AN173" s="103">
        <f t="shared" si="147"/>
        <v>41.788137087557672</v>
      </c>
      <c r="AO173" s="103">
        <f t="shared" si="147"/>
        <v>41.788137094994823</v>
      </c>
      <c r="AP173" s="103">
        <f t="shared" si="147"/>
        <v>41.788136981985787</v>
      </c>
      <c r="AQ173" s="103">
        <f t="shared" si="147"/>
        <v>41.788138699182497</v>
      </c>
      <c r="AR173" s="103">
        <f t="shared" si="147"/>
        <v>41.788112606449999</v>
      </c>
      <c r="AS173" s="103">
        <f t="shared" si="147"/>
        <v>41.788509186615656</v>
      </c>
      <c r="AT173" s="103">
        <f t="shared" si="147"/>
        <v>41.782505004241017</v>
      </c>
      <c r="AU173" s="103">
        <f t="shared" si="128"/>
        <v>41.879667427032601</v>
      </c>
      <c r="AW173" s="103">
        <v>17750</v>
      </c>
      <c r="AX173" s="103">
        <f t="shared" si="132"/>
        <v>-4.1143581172496127E-2</v>
      </c>
      <c r="AY173" s="103">
        <f t="shared" si="133"/>
        <v>-5.0719629829606094E-2</v>
      </c>
      <c r="AZ173" s="103">
        <f t="shared" si="134"/>
        <v>9.5760486571099673E-3</v>
      </c>
      <c r="BA173" s="103">
        <f t="shared" si="135"/>
        <v>0.96789773555387737</v>
      </c>
      <c r="BB173" s="103">
        <f t="shared" si="136"/>
        <v>0.64742342979940026</v>
      </c>
      <c r="BC173" s="103">
        <f t="shared" si="137"/>
        <v>1.8595554824040623</v>
      </c>
      <c r="BD173" s="103">
        <f t="shared" si="138"/>
        <v>1.3402521468122897</v>
      </c>
      <c r="BE173" s="103">
        <f t="shared" si="139"/>
        <v>77.147704745334536</v>
      </c>
      <c r="BF173" s="103">
        <f t="shared" si="140"/>
        <v>77.147704745329463</v>
      </c>
      <c r="BG173" s="103">
        <f t="shared" si="141"/>
        <v>77.147704745583098</v>
      </c>
      <c r="BH173" s="103">
        <f t="shared" si="142"/>
        <v>77.147704732924723</v>
      </c>
      <c r="BI173" s="103">
        <f t="shared" si="143"/>
        <v>77.147705364683176</v>
      </c>
      <c r="BJ173" s="103">
        <f t="shared" si="144"/>
        <v>77.147673831965321</v>
      </c>
      <c r="BK173" s="103">
        <f t="shared" si="145"/>
        <v>77.149241049658301</v>
      </c>
      <c r="BL173" s="103">
        <f t="shared" si="146"/>
        <v>77.036766367909223</v>
      </c>
    </row>
    <row r="174" spans="1:64" ht="12.95" customHeight="1" x14ac:dyDescent="0.2">
      <c r="A174" s="103" t="s">
        <v>43</v>
      </c>
      <c r="C174" s="122">
        <v>45341.235000000001</v>
      </c>
      <c r="D174" s="122"/>
      <c r="E174" s="103">
        <f t="shared" si="110"/>
        <v>-7259.4158194771426</v>
      </c>
      <c r="F174" s="103">
        <f t="shared" si="111"/>
        <v>-7259.5</v>
      </c>
      <c r="G174" s="103">
        <f t="shared" si="112"/>
        <v>8.3019000005151611E-2</v>
      </c>
      <c r="I174" s="103">
        <f t="shared" si="108"/>
        <v>8.3019000005151611E-2</v>
      </c>
      <c r="P174" s="103">
        <f t="shared" si="113"/>
        <v>-4.1649054394130781E-2</v>
      </c>
      <c r="Q174" s="121">
        <f t="shared" si="114"/>
        <v>30322.735000000001</v>
      </c>
      <c r="S174" s="103">
        <f t="shared" si="115"/>
        <v>1.5542123787702432E-2</v>
      </c>
      <c r="T174" s="103">
        <f t="shared" si="109"/>
        <v>0.1</v>
      </c>
      <c r="U174" s="103">
        <f t="shared" si="116"/>
        <v>1.5542123787702434E-3</v>
      </c>
      <c r="Z174" s="103">
        <f t="shared" si="117"/>
        <v>-7259.5</v>
      </c>
      <c r="AA174" s="103">
        <f t="shared" si="118"/>
        <v>6.206599029494728E-3</v>
      </c>
      <c r="AB174" s="103">
        <f t="shared" si="119"/>
        <v>8.0584551556637671E-2</v>
      </c>
      <c r="AC174" s="103">
        <f t="shared" si="120"/>
        <v>0.12466805439928239</v>
      </c>
      <c r="AD174" s="103">
        <f t="shared" si="129"/>
        <v>7.6812400975656878E-2</v>
      </c>
      <c r="AE174" s="103">
        <f t="shared" si="130"/>
        <v>5.9001449436450943E-4</v>
      </c>
      <c r="AF174" s="103">
        <f t="shared" si="131"/>
        <v>0.12466805439928239</v>
      </c>
      <c r="AG174" s="118"/>
      <c r="AH174" s="103">
        <f t="shared" si="121"/>
        <v>2.4344484485139452E-3</v>
      </c>
      <c r="AI174" s="103">
        <f t="shared" si="122"/>
        <v>0.93189908070852334</v>
      </c>
      <c r="AJ174" s="103">
        <f t="shared" si="123"/>
        <v>0.23107493957265257</v>
      </c>
      <c r="AK174" s="103">
        <f t="shared" si="124"/>
        <v>-8.9839064575133756E-2</v>
      </c>
      <c r="AL174" s="103">
        <f t="shared" si="125"/>
        <v>-2.2194183653098607</v>
      </c>
      <c r="AM174" s="103">
        <f t="shared" si="126"/>
        <v>-2.0128682498285553</v>
      </c>
      <c r="AN174" s="103">
        <f t="shared" si="147"/>
        <v>41.856125031914843</v>
      </c>
      <c r="AO174" s="103">
        <f t="shared" si="147"/>
        <v>41.856125036055026</v>
      </c>
      <c r="AP174" s="103">
        <f t="shared" si="147"/>
        <v>41.856124966401936</v>
      </c>
      <c r="AQ174" s="103">
        <f t="shared" si="147"/>
        <v>41.8561261382238</v>
      </c>
      <c r="AR174" s="103">
        <f t="shared" si="147"/>
        <v>41.856106424152777</v>
      </c>
      <c r="AS174" s="103">
        <f t="shared" si="147"/>
        <v>41.856438165991356</v>
      </c>
      <c r="AT174" s="103">
        <f t="shared" si="147"/>
        <v>41.850879120705052</v>
      </c>
      <c r="AU174" s="103">
        <f t="shared" si="128"/>
        <v>41.951914767340455</v>
      </c>
      <c r="AW174" s="103">
        <v>18000</v>
      </c>
      <c r="AX174" s="103">
        <f t="shared" si="132"/>
        <v>-3.7746969084788293E-2</v>
      </c>
      <c r="AY174" s="103">
        <f t="shared" si="133"/>
        <v>-5.1503698732863659E-2</v>
      </c>
      <c r="AZ174" s="103">
        <f t="shared" si="134"/>
        <v>1.3756729648075368E-2</v>
      </c>
      <c r="BA174" s="103">
        <f t="shared" si="135"/>
        <v>0.93522608028783039</v>
      </c>
      <c r="BB174" s="103">
        <f t="shared" si="136"/>
        <v>0.85602298848141456</v>
      </c>
      <c r="BC174" s="103">
        <f t="shared" si="137"/>
        <v>2.1828832157933671</v>
      </c>
      <c r="BD174" s="103">
        <f t="shared" si="138"/>
        <v>1.9238503692713678</v>
      </c>
      <c r="BE174" s="103">
        <f t="shared" si="139"/>
        <v>77.485509740563089</v>
      </c>
      <c r="BF174" s="103">
        <f t="shared" si="140"/>
        <v>77.485509737741268</v>
      </c>
      <c r="BG174" s="103">
        <f t="shared" si="141"/>
        <v>77.485509788428629</v>
      </c>
      <c r="BH174" s="103">
        <f t="shared" si="142"/>
        <v>77.485508877950195</v>
      </c>
      <c r="BI174" s="103">
        <f t="shared" si="143"/>
        <v>77.485525232317272</v>
      </c>
      <c r="BJ174" s="103">
        <f t="shared" si="144"/>
        <v>77.485231397036642</v>
      </c>
      <c r="BK174" s="103">
        <f t="shared" si="145"/>
        <v>77.490487720202225</v>
      </c>
      <c r="BL174" s="103">
        <f t="shared" si="146"/>
        <v>77.387481612122116</v>
      </c>
    </row>
    <row r="175" spans="1:64" ht="12.95" customHeight="1" x14ac:dyDescent="0.2">
      <c r="A175" s="103" t="s">
        <v>41</v>
      </c>
      <c r="C175" s="122">
        <v>45521.686999999998</v>
      </c>
      <c r="D175" s="122" t="s">
        <v>25</v>
      </c>
      <c r="E175" s="103">
        <f t="shared" si="110"/>
        <v>-7076.4391067955648</v>
      </c>
      <c r="F175" s="103">
        <f t="shared" si="111"/>
        <v>-7076.5</v>
      </c>
      <c r="G175" s="103">
        <f t="shared" si="112"/>
        <v>6.0053000001062173E-2</v>
      </c>
      <c r="I175" s="103">
        <f t="shared" si="108"/>
        <v>6.0053000001062173E-2</v>
      </c>
      <c r="P175" s="103">
        <f t="shared" si="113"/>
        <v>-4.4837489225724295E-2</v>
      </c>
      <c r="Q175" s="121">
        <f t="shared" si="114"/>
        <v>30503.186999999998</v>
      </c>
      <c r="S175" s="103">
        <f t="shared" si="115"/>
        <v>1.1002014730234608E-2</v>
      </c>
      <c r="T175" s="103">
        <f t="shared" si="109"/>
        <v>0.1</v>
      </c>
      <c r="U175" s="103">
        <f t="shared" si="116"/>
        <v>1.1002014730234608E-3</v>
      </c>
      <c r="Z175" s="103">
        <f t="shared" si="117"/>
        <v>-7076.5</v>
      </c>
      <c r="AA175" s="103">
        <f t="shared" si="118"/>
        <v>1.782836583159351E-3</v>
      </c>
      <c r="AB175" s="103">
        <f t="shared" si="119"/>
        <v>6.1815792341025196E-2</v>
      </c>
      <c r="AC175" s="103">
        <f t="shared" si="120"/>
        <v>0.10489048922678647</v>
      </c>
      <c r="AD175" s="103">
        <f t="shared" si="129"/>
        <v>5.8270163417902823E-2</v>
      </c>
      <c r="AE175" s="103">
        <f t="shared" si="130"/>
        <v>3.3954119447491003E-4</v>
      </c>
      <c r="AF175" s="103">
        <f t="shared" si="131"/>
        <v>0.10489048922678647</v>
      </c>
      <c r="AG175" s="118"/>
      <c r="AH175" s="103">
        <f t="shared" si="121"/>
        <v>-1.7627923399630221E-3</v>
      </c>
      <c r="AI175" s="103">
        <f t="shared" si="122"/>
        <v>0.95444556585177642</v>
      </c>
      <c r="AJ175" s="103">
        <f t="shared" si="123"/>
        <v>5.4452351200914644E-4</v>
      </c>
      <c r="AK175" s="103">
        <f t="shared" si="124"/>
        <v>-0.10311928171546984</v>
      </c>
      <c r="AL175" s="103">
        <f t="shared" si="125"/>
        <v>-1.9867805096396469</v>
      </c>
      <c r="AM175" s="103">
        <f t="shared" si="126"/>
        <v>-1.5349962965324344</v>
      </c>
      <c r="AN175" s="103">
        <f t="shared" si="147"/>
        <v>42.10128602716884</v>
      </c>
      <c r="AO175" s="103">
        <f t="shared" si="147"/>
        <v>42.101286027322786</v>
      </c>
      <c r="AP175" s="103">
        <f t="shared" si="147"/>
        <v>42.101286022849379</v>
      </c>
      <c r="AQ175" s="103">
        <f t="shared" si="147"/>
        <v>42.10128615283984</v>
      </c>
      <c r="AR175" s="103">
        <f t="shared" si="147"/>
        <v>42.101282375530921</v>
      </c>
      <c r="AS175" s="103">
        <f t="shared" si="147"/>
        <v>42.101392156066368</v>
      </c>
      <c r="AT175" s="103">
        <f t="shared" si="147"/>
        <v>42.098216767713936</v>
      </c>
      <c r="AU175" s="103">
        <f t="shared" si="128"/>
        <v>42.208638326104293</v>
      </c>
      <c r="AW175" s="103">
        <v>18250</v>
      </c>
      <c r="AX175" s="103">
        <f t="shared" si="132"/>
        <v>-3.5963285823542232E-2</v>
      </c>
      <c r="AY175" s="103">
        <f t="shared" si="133"/>
        <v>-5.2292505617658101E-2</v>
      </c>
      <c r="AZ175" s="103">
        <f t="shared" si="134"/>
        <v>1.6329219794115873E-2</v>
      </c>
      <c r="BA175" s="103">
        <f t="shared" si="135"/>
        <v>0.91057331639563899</v>
      </c>
      <c r="BB175" s="103">
        <f t="shared" si="136"/>
        <v>0.97152454235306251</v>
      </c>
      <c r="BC175" s="103">
        <f t="shared" si="137"/>
        <v>2.4869391348274732</v>
      </c>
      <c r="BD175" s="103">
        <f t="shared" si="138"/>
        <v>2.9451548648489818</v>
      </c>
      <c r="BE175" s="103">
        <f t="shared" si="139"/>
        <v>77.813099086090077</v>
      </c>
      <c r="BF175" s="103">
        <f t="shared" si="140"/>
        <v>77.813099057966085</v>
      </c>
      <c r="BG175" s="103">
        <f t="shared" si="141"/>
        <v>77.813099391772866</v>
      </c>
      <c r="BH175" s="103">
        <f t="shared" si="142"/>
        <v>77.813095429776553</v>
      </c>
      <c r="BI175" s="103">
        <f t="shared" si="143"/>
        <v>77.813142454328514</v>
      </c>
      <c r="BJ175" s="103">
        <f t="shared" si="144"/>
        <v>77.812584197576001</v>
      </c>
      <c r="BK175" s="103">
        <f t="shared" si="145"/>
        <v>77.819193853799248</v>
      </c>
      <c r="BL175" s="103">
        <f t="shared" si="146"/>
        <v>77.738196856334994</v>
      </c>
    </row>
    <row r="176" spans="1:64" ht="12.95" customHeight="1" x14ac:dyDescent="0.2">
      <c r="A176" s="103" t="s">
        <v>43</v>
      </c>
      <c r="C176" s="122">
        <v>45576.413999999997</v>
      </c>
      <c r="D176" s="122"/>
      <c r="E176" s="103">
        <f t="shared" si="110"/>
        <v>-7020.9464186850164</v>
      </c>
      <c r="F176" s="103">
        <f t="shared" si="111"/>
        <v>-7021</v>
      </c>
      <c r="G176" s="103">
        <f t="shared" si="112"/>
        <v>5.2841999997326639E-2</v>
      </c>
      <c r="I176" s="103">
        <f t="shared" si="108"/>
        <v>5.2841999997326639E-2</v>
      </c>
      <c r="P176" s="103">
        <f t="shared" si="113"/>
        <v>-4.5633791649281497E-2</v>
      </c>
      <c r="Q176" s="121">
        <f t="shared" si="114"/>
        <v>30557.913999999997</v>
      </c>
      <c r="S176" s="103">
        <f t="shared" si="115"/>
        <v>9.6974815404261769E-3</v>
      </c>
      <c r="T176" s="103">
        <f t="shared" si="109"/>
        <v>0.1</v>
      </c>
      <c r="U176" s="103">
        <f t="shared" si="116"/>
        <v>9.6974815404261773E-4</v>
      </c>
      <c r="Z176" s="103">
        <f t="shared" si="117"/>
        <v>-7021</v>
      </c>
      <c r="AA176" s="103">
        <f t="shared" si="118"/>
        <v>4.2951906735888513E-4</v>
      </c>
      <c r="AB176" s="103">
        <f t="shared" si="119"/>
        <v>5.5888908937955548E-2</v>
      </c>
      <c r="AC176" s="103">
        <f t="shared" si="120"/>
        <v>9.8475791646608135E-2</v>
      </c>
      <c r="AD176" s="103">
        <f t="shared" si="129"/>
        <v>5.2412480929967753E-2</v>
      </c>
      <c r="AE176" s="103">
        <f t="shared" si="130"/>
        <v>2.7470681572342337E-4</v>
      </c>
      <c r="AF176" s="103">
        <f t="shared" si="131"/>
        <v>9.8475791646608135E-2</v>
      </c>
      <c r="AG176" s="118"/>
      <c r="AH176" s="103">
        <f t="shared" si="121"/>
        <v>-3.0469089406289086E-3</v>
      </c>
      <c r="AI176" s="103">
        <f t="shared" si="122"/>
        <v>0.96207472231121816</v>
      </c>
      <c r="AJ176" s="103">
        <f t="shared" si="123"/>
        <v>-7.2268154168027621E-2</v>
      </c>
      <c r="AK176" s="103">
        <f t="shared" si="124"/>
        <v>-0.10616245119771894</v>
      </c>
      <c r="AL176" s="103">
        <f t="shared" si="125"/>
        <v>-1.9139047779826006</v>
      </c>
      <c r="AM176" s="103">
        <f t="shared" si="126"/>
        <v>-1.4191322579232835</v>
      </c>
      <c r="AN176" s="103">
        <f t="shared" si="147"/>
        <v>42.176853136315422</v>
      </c>
      <c r="AO176" s="103">
        <f t="shared" si="147"/>
        <v>42.176853136343603</v>
      </c>
      <c r="AP176" s="103">
        <f t="shared" si="147"/>
        <v>42.17685313526858</v>
      </c>
      <c r="AQ176" s="103">
        <f t="shared" si="147"/>
        <v>42.176853176283544</v>
      </c>
      <c r="AR176" s="103">
        <f t="shared" si="147"/>
        <v>42.176851611460286</v>
      </c>
      <c r="AS176" s="103">
        <f t="shared" si="147"/>
        <v>42.17691132062825</v>
      </c>
      <c r="AT176" s="103">
        <f t="shared" si="147"/>
        <v>42.174643463698111</v>
      </c>
      <c r="AU176" s="103">
        <f t="shared" si="128"/>
        <v>42.286497110319551</v>
      </c>
      <c r="AW176" s="103">
        <v>18500</v>
      </c>
      <c r="AX176" s="103">
        <f t="shared" si="132"/>
        <v>-3.5919809909639708E-2</v>
      </c>
      <c r="AY176" s="103">
        <f t="shared" si="133"/>
        <v>-5.30860504839894E-2</v>
      </c>
      <c r="AZ176" s="103">
        <f t="shared" si="134"/>
        <v>1.7166240574349689E-2</v>
      </c>
      <c r="BA176" s="103">
        <f t="shared" si="135"/>
        <v>0.89464729807832144</v>
      </c>
      <c r="BB176" s="103">
        <f t="shared" si="136"/>
        <v>0.99866998732919077</v>
      </c>
      <c r="BC176" s="103">
        <f t="shared" si="137"/>
        <v>2.7777341458357188</v>
      </c>
      <c r="BD176" s="103">
        <f t="shared" si="138"/>
        <v>5.4358648016924001</v>
      </c>
      <c r="BE176" s="103">
        <f t="shared" si="139"/>
        <v>78.133470537474821</v>
      </c>
      <c r="BF176" s="103">
        <f t="shared" si="140"/>
        <v>78.13347047738921</v>
      </c>
      <c r="BG176" s="103">
        <f t="shared" si="141"/>
        <v>78.133471057626267</v>
      </c>
      <c r="BH176" s="103">
        <f t="shared" si="142"/>
        <v>78.13346545436498</v>
      </c>
      <c r="BI176" s="103">
        <f t="shared" si="143"/>
        <v>78.133519563644583</v>
      </c>
      <c r="BJ176" s="103">
        <f t="shared" si="144"/>
        <v>78.132996991306712</v>
      </c>
      <c r="BK176" s="103">
        <f t="shared" si="145"/>
        <v>78.138038962082163</v>
      </c>
      <c r="BL176" s="103">
        <f t="shared" si="146"/>
        <v>78.088912100547887</v>
      </c>
    </row>
    <row r="177" spans="1:64" ht="12.95" customHeight="1" x14ac:dyDescent="0.2">
      <c r="A177" s="103" t="s">
        <v>43</v>
      </c>
      <c r="C177" s="122">
        <v>45577.402999999998</v>
      </c>
      <c r="D177" s="122"/>
      <c r="E177" s="103">
        <f t="shared" si="110"/>
        <v>-7019.9435815380612</v>
      </c>
      <c r="F177" s="103">
        <f t="shared" si="111"/>
        <v>-7020</v>
      </c>
      <c r="G177" s="103">
        <f t="shared" si="112"/>
        <v>5.5639999998675194E-2</v>
      </c>
      <c r="I177" s="103">
        <f t="shared" si="108"/>
        <v>5.5639999998675194E-2</v>
      </c>
      <c r="P177" s="103">
        <f t="shared" si="113"/>
        <v>-4.5647345176541447E-2</v>
      </c>
      <c r="Q177" s="121">
        <f t="shared" si="114"/>
        <v>30558.902999999998</v>
      </c>
      <c r="S177" s="103">
        <f t="shared" si="115"/>
        <v>1.0259126292643483E-2</v>
      </c>
      <c r="T177" s="103">
        <f t="shared" si="109"/>
        <v>0.1</v>
      </c>
      <c r="U177" s="103">
        <f t="shared" si="116"/>
        <v>1.0259126292643482E-3</v>
      </c>
      <c r="Z177" s="103">
        <f t="shared" si="117"/>
        <v>-7020</v>
      </c>
      <c r="AA177" s="103">
        <f t="shared" si="118"/>
        <v>4.0517652546748001E-4</v>
      </c>
      <c r="AB177" s="103">
        <f t="shared" si="119"/>
        <v>5.8710002476292093E-2</v>
      </c>
      <c r="AC177" s="103">
        <f t="shared" si="120"/>
        <v>0.10128734517521665</v>
      </c>
      <c r="AD177" s="103">
        <f t="shared" si="129"/>
        <v>5.5234823473207711E-2</v>
      </c>
      <c r="AE177" s="103">
        <f t="shared" si="130"/>
        <v>3.0508857241164176E-4</v>
      </c>
      <c r="AF177" s="103">
        <f t="shared" si="131"/>
        <v>0.10128734517521665</v>
      </c>
      <c r="AG177" s="118"/>
      <c r="AH177" s="103">
        <f t="shared" si="121"/>
        <v>-3.0700024776169018E-3</v>
      </c>
      <c r="AI177" s="103">
        <f t="shared" si="122"/>
        <v>0.96221529510533554</v>
      </c>
      <c r="AJ177" s="103">
        <f t="shared" si="123"/>
        <v>-7.3588445481636455E-2</v>
      </c>
      <c r="AK177" s="103">
        <f t="shared" si="124"/>
        <v>-0.10621256426667416</v>
      </c>
      <c r="AL177" s="103">
        <f t="shared" si="125"/>
        <v>-1.9125809614942946</v>
      </c>
      <c r="AM177" s="103">
        <f t="shared" si="126"/>
        <v>-1.417139180472637</v>
      </c>
      <c r="AN177" s="103">
        <f t="shared" si="147"/>
        <v>42.178220266564665</v>
      </c>
      <c r="AO177" s="103">
        <f t="shared" si="147"/>
        <v>42.178220266591836</v>
      </c>
      <c r="AP177" s="103">
        <f t="shared" si="147"/>
        <v>42.178220265549022</v>
      </c>
      <c r="AQ177" s="103">
        <f t="shared" si="147"/>
        <v>42.178220305563997</v>
      </c>
      <c r="AR177" s="103">
        <f t="shared" si="147"/>
        <v>42.178218770110384</v>
      </c>
      <c r="AS177" s="103">
        <f t="shared" si="147"/>
        <v>42.178277695618526</v>
      </c>
      <c r="AT177" s="103">
        <f t="shared" si="147"/>
        <v>42.17602671696428</v>
      </c>
      <c r="AU177" s="103">
        <f t="shared" si="128"/>
        <v>42.287899971296405</v>
      </c>
      <c r="AW177" s="103">
        <v>18750</v>
      </c>
      <c r="AX177" s="103">
        <f t="shared" si="132"/>
        <v>-3.7605609441368787E-2</v>
      </c>
      <c r="AY177" s="103">
        <f t="shared" si="133"/>
        <v>-5.3884333331857562E-2</v>
      </c>
      <c r="AZ177" s="103">
        <f t="shared" si="134"/>
        <v>1.6278723890488778E-2</v>
      </c>
      <c r="BA177" s="103">
        <f t="shared" si="135"/>
        <v>0.88763109215713853</v>
      </c>
      <c r="BB177" s="103">
        <f t="shared" si="136"/>
        <v>0.94440477871805795</v>
      </c>
      <c r="BC177" s="103">
        <f t="shared" si="137"/>
        <v>3.061169816971296</v>
      </c>
      <c r="BD177" s="103">
        <f t="shared" si="138"/>
        <v>24.855153035122772</v>
      </c>
      <c r="BE177" s="103">
        <f t="shared" si="139"/>
        <v>78.449765373408425</v>
      </c>
      <c r="BF177" s="103">
        <f t="shared" si="140"/>
        <v>78.449765350828997</v>
      </c>
      <c r="BG177" s="103">
        <f t="shared" si="141"/>
        <v>78.449765551934632</v>
      </c>
      <c r="BH177" s="103">
        <f t="shared" si="142"/>
        <v>78.449763760770395</v>
      </c>
      <c r="BI177" s="103">
        <f t="shared" si="143"/>
        <v>78.449779713914296</v>
      </c>
      <c r="BJ177" s="103">
        <f t="shared" si="144"/>
        <v>78.44963762518536</v>
      </c>
      <c r="BK177" s="103">
        <f t="shared" si="145"/>
        <v>78.450903092793581</v>
      </c>
      <c r="BL177" s="103">
        <f t="shared" si="146"/>
        <v>78.43962734476078</v>
      </c>
    </row>
    <row r="178" spans="1:64" ht="12.95" customHeight="1" x14ac:dyDescent="0.2">
      <c r="A178" s="103" t="s">
        <v>41</v>
      </c>
      <c r="C178" s="122">
        <v>45779.572</v>
      </c>
      <c r="D178" s="122" t="s">
        <v>25</v>
      </c>
      <c r="E178" s="103">
        <f t="shared" si="110"/>
        <v>-6814.9460252564868</v>
      </c>
      <c r="F178" s="103">
        <f t="shared" si="111"/>
        <v>-6815</v>
      </c>
      <c r="G178" s="103">
        <f t="shared" si="112"/>
        <v>5.3230000004987232E-2</v>
      </c>
      <c r="I178" s="103">
        <f t="shared" si="108"/>
        <v>5.3230000004987232E-2</v>
      </c>
      <c r="P178" s="103">
        <f t="shared" si="113"/>
        <v>-4.7789086639933046E-2</v>
      </c>
      <c r="Q178" s="121">
        <f t="shared" si="114"/>
        <v>30761.072</v>
      </c>
      <c r="S178" s="103">
        <f t="shared" si="115"/>
        <v>1.020485586657391E-2</v>
      </c>
      <c r="T178" s="103">
        <f t="shared" si="109"/>
        <v>0.1</v>
      </c>
      <c r="U178" s="103">
        <f t="shared" si="116"/>
        <v>1.0204855866573911E-3</v>
      </c>
      <c r="Z178" s="103">
        <f t="shared" si="117"/>
        <v>-6815</v>
      </c>
      <c r="AA178" s="103">
        <f t="shared" si="118"/>
        <v>-4.472465818204454E-3</v>
      </c>
      <c r="AB178" s="103">
        <f t="shared" si="119"/>
        <v>6.0919998141394018E-2</v>
      </c>
      <c r="AC178" s="103">
        <f t="shared" si="120"/>
        <v>0.10101908664492028</v>
      </c>
      <c r="AD178" s="103">
        <f t="shared" si="129"/>
        <v>5.770246582319169E-2</v>
      </c>
      <c r="AE178" s="103">
        <f t="shared" si="130"/>
        <v>3.3295745620766051E-4</v>
      </c>
      <c r="AF178" s="103">
        <f t="shared" si="131"/>
        <v>0.10101908664492028</v>
      </c>
      <c r="AG178" s="118"/>
      <c r="AH178" s="103">
        <f t="shared" si="121"/>
        <v>-7.689998136406786E-3</v>
      </c>
      <c r="AI178" s="103">
        <f t="shared" si="122"/>
        <v>0.99304299306344357</v>
      </c>
      <c r="AJ178" s="103">
        <f t="shared" si="123"/>
        <v>-0.34636018078752923</v>
      </c>
      <c r="AK178" s="103">
        <f t="shared" si="124"/>
        <v>-0.11251841087823797</v>
      </c>
      <c r="AL178" s="103">
        <f t="shared" si="125"/>
        <v>-1.6325476593201578</v>
      </c>
      <c r="AM178" s="103">
        <f t="shared" si="126"/>
        <v>-1.0637395906007496</v>
      </c>
      <c r="AN178" s="103">
        <f t="shared" si="147"/>
        <v>42.46290208308718</v>
      </c>
      <c r="AO178" s="103">
        <f t="shared" si="147"/>
        <v>42.462902083087187</v>
      </c>
      <c r="AP178" s="103">
        <f t="shared" si="147"/>
        <v>42.462902083088736</v>
      </c>
      <c r="AQ178" s="103">
        <f t="shared" si="147"/>
        <v>42.462902083355658</v>
      </c>
      <c r="AR178" s="103">
        <f t="shared" si="147"/>
        <v>42.462902129439406</v>
      </c>
      <c r="AS178" s="103">
        <f t="shared" si="147"/>
        <v>42.462910085154292</v>
      </c>
      <c r="AT178" s="103">
        <f t="shared" si="147"/>
        <v>42.464265568290664</v>
      </c>
      <c r="AU178" s="103">
        <f t="shared" si="128"/>
        <v>42.575486471550967</v>
      </c>
      <c r="AW178" s="103">
        <v>19000</v>
      </c>
      <c r="AX178" s="103">
        <f t="shared" si="132"/>
        <v>-4.0901901460883808E-2</v>
      </c>
      <c r="AY178" s="103">
        <f t="shared" si="133"/>
        <v>-5.4687354161262608E-2</v>
      </c>
      <c r="AZ178" s="103">
        <f t="shared" si="134"/>
        <v>1.3785452700378798E-2</v>
      </c>
      <c r="BA178" s="103">
        <f t="shared" si="135"/>
        <v>0.88954510845383594</v>
      </c>
      <c r="BB178" s="103">
        <f t="shared" si="136"/>
        <v>0.81571665603312804</v>
      </c>
      <c r="BC178" s="103">
        <f t="shared" si="137"/>
        <v>-2.9402030221761146</v>
      </c>
      <c r="BD178" s="103">
        <f t="shared" si="138"/>
        <v>-9.8974102178150236</v>
      </c>
      <c r="BE178" s="103">
        <f t="shared" si="139"/>
        <v>78.765153969944251</v>
      </c>
      <c r="BF178" s="103">
        <f t="shared" si="140"/>
        <v>78.765154019022816</v>
      </c>
      <c r="BG178" s="103">
        <f t="shared" si="141"/>
        <v>78.765153572379944</v>
      </c>
      <c r="BH178" s="103">
        <f t="shared" si="142"/>
        <v>78.765157637085622</v>
      </c>
      <c r="BI178" s="103">
        <f t="shared" si="143"/>
        <v>78.765120646077278</v>
      </c>
      <c r="BJ178" s="103">
        <f t="shared" si="144"/>
        <v>78.765457295720736</v>
      </c>
      <c r="BK178" s="103">
        <f t="shared" si="145"/>
        <v>78.76239445117676</v>
      </c>
      <c r="BL178" s="103">
        <f t="shared" si="146"/>
        <v>78.790342588973658</v>
      </c>
    </row>
    <row r="179" spans="1:64" ht="12.95" customHeight="1" x14ac:dyDescent="0.2">
      <c r="A179" s="103" t="s">
        <v>44</v>
      </c>
      <c r="C179" s="122">
        <v>45931.42</v>
      </c>
      <c r="D179" s="122"/>
      <c r="E179" s="103">
        <f t="shared" si="110"/>
        <v>-6660.9735125258312</v>
      </c>
      <c r="F179" s="103">
        <f t="shared" si="111"/>
        <v>-6661</v>
      </c>
      <c r="G179" s="103">
        <f t="shared" si="112"/>
        <v>2.6122000002942514E-2</v>
      </c>
      <c r="I179" s="103">
        <f t="shared" si="108"/>
        <v>2.6122000002942514E-2</v>
      </c>
      <c r="P179" s="103">
        <f t="shared" si="113"/>
        <v>-4.8506322207570465E-2</v>
      </c>
      <c r="Q179" s="121">
        <f t="shared" si="114"/>
        <v>30912.92</v>
      </c>
      <c r="S179" s="103">
        <f t="shared" si="115"/>
        <v>5.5693864759561451E-3</v>
      </c>
      <c r="T179" s="103">
        <f t="shared" si="109"/>
        <v>0.1</v>
      </c>
      <c r="U179" s="103">
        <f t="shared" si="116"/>
        <v>5.5693864759561449E-4</v>
      </c>
      <c r="Z179" s="103">
        <f t="shared" si="117"/>
        <v>-6661</v>
      </c>
      <c r="AA179" s="103">
        <f t="shared" si="118"/>
        <v>-7.8323710752747303E-3</v>
      </c>
      <c r="AB179" s="103">
        <f t="shared" si="119"/>
        <v>3.6976258627105817E-2</v>
      </c>
      <c r="AC179" s="103">
        <f t="shared" si="120"/>
        <v>7.4628322210512979E-2</v>
      </c>
      <c r="AD179" s="103">
        <f t="shared" si="129"/>
        <v>3.3954371078217242E-2</v>
      </c>
      <c r="AE179" s="103">
        <f t="shared" si="130"/>
        <v>1.1528993153172756E-4</v>
      </c>
      <c r="AF179" s="103">
        <f t="shared" si="131"/>
        <v>7.4628322210512979E-2</v>
      </c>
      <c r="AG179" s="118"/>
      <c r="AH179" s="103">
        <f t="shared" si="121"/>
        <v>-1.0854258624163301E-2</v>
      </c>
      <c r="AI179" s="103">
        <f t="shared" si="122"/>
        <v>1.0180608339887587</v>
      </c>
      <c r="AJ179" s="103">
        <f t="shared" si="123"/>
        <v>-0.54496013924894338</v>
      </c>
      <c r="AK179" s="103">
        <f t="shared" si="124"/>
        <v>-0.11127712706441416</v>
      </c>
      <c r="AL179" s="103">
        <f t="shared" si="125"/>
        <v>-1.4098944124208372</v>
      </c>
      <c r="AM179" s="103">
        <f t="shared" si="126"/>
        <v>-0.85078083784951108</v>
      </c>
      <c r="AN179" s="103">
        <f t="shared" si="147"/>
        <v>42.682920814290014</v>
      </c>
      <c r="AO179" s="103">
        <f t="shared" si="147"/>
        <v>42.682920814386478</v>
      </c>
      <c r="AP179" s="103">
        <f t="shared" si="147"/>
        <v>42.682920817578314</v>
      </c>
      <c r="AQ179" s="103">
        <f t="shared" si="147"/>
        <v>42.682920923185122</v>
      </c>
      <c r="AR179" s="103">
        <f t="shared" si="147"/>
        <v>42.68292441732676</v>
      </c>
      <c r="AS179" s="103">
        <f t="shared" si="147"/>
        <v>42.683040000924052</v>
      </c>
      <c r="AT179" s="103">
        <f t="shared" si="147"/>
        <v>42.686836747512395</v>
      </c>
      <c r="AU179" s="103">
        <f t="shared" si="128"/>
        <v>42.791527061986109</v>
      </c>
      <c r="AW179" s="103">
        <v>19250</v>
      </c>
      <c r="AX179" s="103">
        <f t="shared" si="132"/>
        <v>-4.5594593625570924E-2</v>
      </c>
      <c r="AY179" s="103">
        <f t="shared" si="133"/>
        <v>-5.5495112972204511E-2</v>
      </c>
      <c r="AZ179" s="103">
        <f t="shared" si="134"/>
        <v>9.9005193466335847E-3</v>
      </c>
      <c r="BA179" s="103">
        <f t="shared" si="135"/>
        <v>0.90038722475864752</v>
      </c>
      <c r="BB179" s="103">
        <f t="shared" si="136"/>
        <v>0.61948554077863116</v>
      </c>
      <c r="BC179" s="103">
        <f t="shared" si="137"/>
        <v>-2.654323164372173</v>
      </c>
      <c r="BD179" s="103">
        <f t="shared" si="138"/>
        <v>-4.0229701084522631</v>
      </c>
      <c r="BE179" s="103">
        <f t="shared" si="139"/>
        <v>79.082808529055285</v>
      </c>
      <c r="BF179" s="103">
        <f t="shared" si="140"/>
        <v>79.082808579833383</v>
      </c>
      <c r="BG179" s="103">
        <f t="shared" si="141"/>
        <v>79.082808053736244</v>
      </c>
      <c r="BH179" s="103">
        <f t="shared" si="142"/>
        <v>79.082813504485088</v>
      </c>
      <c r="BI179" s="103">
        <f t="shared" si="143"/>
        <v>79.082757031633193</v>
      </c>
      <c r="BJ179" s="103">
        <f t="shared" si="144"/>
        <v>79.083342215816813</v>
      </c>
      <c r="BK179" s="103">
        <f t="shared" si="145"/>
        <v>79.077288371419357</v>
      </c>
      <c r="BL179" s="103">
        <f t="shared" si="146"/>
        <v>79.141057833186551</v>
      </c>
    </row>
    <row r="180" spans="1:64" ht="12.95" customHeight="1" x14ac:dyDescent="0.2">
      <c r="A180" s="103" t="s">
        <v>44</v>
      </c>
      <c r="C180" s="122">
        <v>45932.421000000002</v>
      </c>
      <c r="D180" s="122"/>
      <c r="E180" s="103">
        <f t="shared" si="110"/>
        <v>-6659.9585074862916</v>
      </c>
      <c r="F180" s="103">
        <f t="shared" si="111"/>
        <v>-6660</v>
      </c>
      <c r="G180" s="103">
        <f t="shared" si="112"/>
        <v>4.0920000006735791E-2</v>
      </c>
      <c r="I180" s="103">
        <f t="shared" si="108"/>
        <v>4.0920000006735791E-2</v>
      </c>
      <c r="P180" s="103">
        <f t="shared" si="113"/>
        <v>-4.8508366577390286E-2</v>
      </c>
      <c r="Q180" s="121">
        <f t="shared" si="114"/>
        <v>30913.921000000002</v>
      </c>
      <c r="S180" s="103">
        <f t="shared" si="115"/>
        <v>7.9974327499048366E-3</v>
      </c>
      <c r="T180" s="103">
        <f t="shared" si="109"/>
        <v>0.1</v>
      </c>
      <c r="U180" s="103">
        <f t="shared" si="116"/>
        <v>7.9974327499048373E-4</v>
      </c>
      <c r="Z180" s="103">
        <f t="shared" si="117"/>
        <v>-6660</v>
      </c>
      <c r="AA180" s="103">
        <f t="shared" si="118"/>
        <v>-7.8528764679897597E-3</v>
      </c>
      <c r="AB180" s="103">
        <f t="shared" si="119"/>
        <v>5.1793487727937057E-2</v>
      </c>
      <c r="AC180" s="103">
        <f t="shared" si="120"/>
        <v>8.9428366584126076E-2</v>
      </c>
      <c r="AD180" s="103">
        <f t="shared" si="129"/>
        <v>4.877287647472555E-2</v>
      </c>
      <c r="AE180" s="103">
        <f t="shared" si="130"/>
        <v>2.378793479618837E-4</v>
      </c>
      <c r="AF180" s="103">
        <f t="shared" si="131"/>
        <v>8.9428366584126076E-2</v>
      </c>
      <c r="AG180" s="118"/>
      <c r="AH180" s="103">
        <f t="shared" si="121"/>
        <v>-1.0873487721201265E-2</v>
      </c>
      <c r="AI180" s="103">
        <f t="shared" si="122"/>
        <v>1.0182257709712734</v>
      </c>
      <c r="AJ180" s="103">
        <f t="shared" si="123"/>
        <v>-0.54620247356221729</v>
      </c>
      <c r="AK180" s="103">
        <f t="shared" si="124"/>
        <v>-0.11125023148102642</v>
      </c>
      <c r="AL180" s="103">
        <f t="shared" si="125"/>
        <v>-1.4084120153494055</v>
      </c>
      <c r="AM180" s="103">
        <f t="shared" si="126"/>
        <v>-0.84950394400709373</v>
      </c>
      <c r="AN180" s="103">
        <f t="shared" si="147"/>
        <v>42.684367513598076</v>
      </c>
      <c r="AO180" s="103">
        <f t="shared" si="147"/>
        <v>42.684367513697438</v>
      </c>
      <c r="AP180" s="103">
        <f t="shared" si="147"/>
        <v>42.68436751696801</v>
      </c>
      <c r="AQ180" s="103">
        <f t="shared" si="147"/>
        <v>42.6843676246203</v>
      </c>
      <c r="AR180" s="103">
        <f t="shared" si="147"/>
        <v>42.684371168022516</v>
      </c>
      <c r="AS180" s="103">
        <f t="shared" si="147"/>
        <v>42.684487774963102</v>
      </c>
      <c r="AT180" s="103">
        <f t="shared" si="147"/>
        <v>42.688298376086102</v>
      </c>
      <c r="AU180" s="103">
        <f t="shared" si="128"/>
        <v>42.792929922962962</v>
      </c>
      <c r="AW180" s="103">
        <v>19500</v>
      </c>
      <c r="AX180" s="103">
        <f t="shared" si="132"/>
        <v>-5.1371871570884693E-2</v>
      </c>
      <c r="AY180" s="103">
        <f t="shared" si="133"/>
        <v>-5.630760976468329E-2</v>
      </c>
      <c r="AZ180" s="103">
        <f t="shared" si="134"/>
        <v>4.935738193798599E-3</v>
      </c>
      <c r="BA180" s="103">
        <f t="shared" si="135"/>
        <v>0.92009582045810356</v>
      </c>
      <c r="BB180" s="103">
        <f t="shared" si="136"/>
        <v>0.36379723803704622</v>
      </c>
      <c r="BC180" s="103">
        <f t="shared" si="137"/>
        <v>-2.3585772229567068</v>
      </c>
      <c r="BD180" s="103">
        <f t="shared" si="138"/>
        <v>-2.4223721907045546</v>
      </c>
      <c r="BE180" s="103">
        <f t="shared" si="139"/>
        <v>79.405893587750953</v>
      </c>
      <c r="BF180" s="103">
        <f t="shared" si="140"/>
        <v>79.405893601052412</v>
      </c>
      <c r="BG180" s="103">
        <f t="shared" si="141"/>
        <v>79.405893418917671</v>
      </c>
      <c r="BH180" s="103">
        <f t="shared" si="142"/>
        <v>79.405895912863059</v>
      </c>
      <c r="BI180" s="103">
        <f t="shared" si="143"/>
        <v>79.405861764254936</v>
      </c>
      <c r="BJ180" s="103">
        <f t="shared" si="144"/>
        <v>79.406329466879953</v>
      </c>
      <c r="BK180" s="103">
        <f t="shared" si="145"/>
        <v>79.399945940888969</v>
      </c>
      <c r="BL180" s="103">
        <f t="shared" si="146"/>
        <v>79.491773077399429</v>
      </c>
    </row>
    <row r="181" spans="1:64" ht="12.95" customHeight="1" x14ac:dyDescent="0.2">
      <c r="A181" s="103" t="s">
        <v>44</v>
      </c>
      <c r="C181" s="122">
        <v>45976.311999999998</v>
      </c>
      <c r="D181" s="122"/>
      <c r="E181" s="103">
        <f t="shared" si="110"/>
        <v>-6615.4534263771511</v>
      </c>
      <c r="F181" s="103">
        <f t="shared" si="111"/>
        <v>-6615.5</v>
      </c>
      <c r="G181" s="103">
        <f t="shared" ref="G181:G203" si="148">+C181-(C$7+F181*C$8)</f>
        <v>4.5931000000564381E-2</v>
      </c>
      <c r="I181" s="103">
        <f t="shared" si="108"/>
        <v>4.5931000000564381E-2</v>
      </c>
      <c r="P181" s="103">
        <f t="shared" si="113"/>
        <v>-4.85648058814412E-2</v>
      </c>
      <c r="Q181" s="121">
        <f t="shared" si="114"/>
        <v>30957.811999999998</v>
      </c>
      <c r="S181" s="103">
        <f t="shared" si="115"/>
        <v>8.9294573292896806E-3</v>
      </c>
      <c r="T181" s="103">
        <f t="shared" si="109"/>
        <v>0.1</v>
      </c>
      <c r="U181" s="103">
        <f t="shared" ref="U181:U203" si="149">+T181*S181</f>
        <v>8.9294573292896808E-4</v>
      </c>
      <c r="Z181" s="103">
        <f t="shared" si="117"/>
        <v>-6615.5</v>
      </c>
      <c r="AA181" s="103">
        <f t="shared" si="118"/>
        <v>-8.7448028906597884E-3</v>
      </c>
      <c r="AB181" s="103">
        <f t="shared" si="119"/>
        <v>5.7639542240981334E-2</v>
      </c>
      <c r="AC181" s="103">
        <f t="shared" si="120"/>
        <v>9.4495805882005582E-2</v>
      </c>
      <c r="AD181" s="103">
        <f t="shared" si="129"/>
        <v>5.4675802891224173E-2</v>
      </c>
      <c r="AE181" s="103">
        <f t="shared" si="130"/>
        <v>2.9894434217999982E-4</v>
      </c>
      <c r="AF181" s="103">
        <f t="shared" si="131"/>
        <v>9.4495805882005582E-2</v>
      </c>
      <c r="AG181" s="118"/>
      <c r="AH181" s="103">
        <f t="shared" si="121"/>
        <v>-1.1708542240416956E-2</v>
      </c>
      <c r="AI181" s="103">
        <f t="shared" si="122"/>
        <v>1.0255731785753381</v>
      </c>
      <c r="AJ181" s="103">
        <f t="shared" si="123"/>
        <v>-0.60062170071050858</v>
      </c>
      <c r="AK181" s="103">
        <f t="shared" si="124"/>
        <v>-0.10979437722230194</v>
      </c>
      <c r="AL181" s="103">
        <f t="shared" si="125"/>
        <v>-1.3419575247371489</v>
      </c>
      <c r="AM181" s="103">
        <f t="shared" si="126"/>
        <v>-0.79384851042321725</v>
      </c>
      <c r="AN181" s="103">
        <f t="shared" ref="AN181:AT196" si="150">$AU181+$AB$7*SIN(AO181)</f>
        <v>42.748983092060762</v>
      </c>
      <c r="AO181" s="103">
        <f t="shared" si="150"/>
        <v>42.748983092381337</v>
      </c>
      <c r="AP181" s="103">
        <f t="shared" si="150"/>
        <v>42.748983100969539</v>
      </c>
      <c r="AQ181" s="103">
        <f t="shared" si="150"/>
        <v>42.748983331047143</v>
      </c>
      <c r="AR181" s="103">
        <f t="shared" si="150"/>
        <v>42.748989494762831</v>
      </c>
      <c r="AS181" s="103">
        <f t="shared" si="150"/>
        <v>42.749154578728984</v>
      </c>
      <c r="AT181" s="103">
        <f t="shared" si="150"/>
        <v>42.753547546090431</v>
      </c>
      <c r="AU181" s="103">
        <f t="shared" si="128"/>
        <v>42.855357236432852</v>
      </c>
      <c r="AW181" s="103">
        <v>19750</v>
      </c>
      <c r="AX181" s="103">
        <f t="shared" si="132"/>
        <v>-5.7811010343622841E-2</v>
      </c>
      <c r="AY181" s="103">
        <f t="shared" si="133"/>
        <v>-5.7124844538698927E-2</v>
      </c>
      <c r="AZ181" s="103">
        <f t="shared" si="134"/>
        <v>-6.8616580492391775E-4</v>
      </c>
      <c r="BA181" s="103">
        <f t="shared" si="135"/>
        <v>0.94832281952035502</v>
      </c>
      <c r="BB181" s="103">
        <f t="shared" si="136"/>
        <v>6.0719477785356017E-2</v>
      </c>
      <c r="BC181" s="103">
        <f t="shared" si="137"/>
        <v>-2.0469928365753405</v>
      </c>
      <c r="BD181" s="103">
        <f t="shared" si="138"/>
        <v>-1.640968299897231</v>
      </c>
      <c r="BE181" s="103">
        <f t="shared" si="139"/>
        <v>79.737510950815221</v>
      </c>
      <c r="BF181" s="103">
        <f t="shared" si="140"/>
        <v>79.737510951272</v>
      </c>
      <c r="BG181" s="103">
        <f t="shared" si="141"/>
        <v>79.737510940155772</v>
      </c>
      <c r="BH181" s="103">
        <f t="shared" si="142"/>
        <v>79.737511210677113</v>
      </c>
      <c r="BI181" s="103">
        <f t="shared" si="143"/>
        <v>79.737504627403098</v>
      </c>
      <c r="BJ181" s="103">
        <f t="shared" si="144"/>
        <v>79.737664866165161</v>
      </c>
      <c r="BK181" s="103">
        <f t="shared" si="145"/>
        <v>79.733783057082562</v>
      </c>
      <c r="BL181" s="103">
        <f t="shared" si="146"/>
        <v>79.842488321612322</v>
      </c>
    </row>
    <row r="182" spans="1:64" ht="12.95" customHeight="1" x14ac:dyDescent="0.2">
      <c r="A182" s="103" t="s">
        <v>45</v>
      </c>
      <c r="C182" s="122">
        <v>46114.368999999999</v>
      </c>
      <c r="D182" s="122"/>
      <c r="E182" s="103">
        <f t="shared" si="110"/>
        <v>-6475.4648641961776</v>
      </c>
      <c r="F182" s="103">
        <f t="shared" si="111"/>
        <v>-6475.5</v>
      </c>
      <c r="G182" s="103">
        <f t="shared" si="148"/>
        <v>3.4651000001758803E-2</v>
      </c>
      <c r="I182" s="103">
        <f t="shared" si="108"/>
        <v>3.4651000001758803E-2</v>
      </c>
      <c r="P182" s="103">
        <f t="shared" si="113"/>
        <v>-4.8301280501584304E-2</v>
      </c>
      <c r="Q182" s="121">
        <f t="shared" si="114"/>
        <v>31095.868999999999</v>
      </c>
      <c r="S182" s="103">
        <f t="shared" si="115"/>
        <v>6.8810808407053165E-3</v>
      </c>
      <c r="T182" s="103">
        <f t="shared" si="109"/>
        <v>0.1</v>
      </c>
      <c r="U182" s="103">
        <f t="shared" si="149"/>
        <v>6.8810808407053167E-4</v>
      </c>
      <c r="Z182" s="103">
        <f t="shared" si="117"/>
        <v>-6475.5</v>
      </c>
      <c r="AA182" s="103">
        <f t="shared" si="118"/>
        <v>-1.1248016181498456E-2</v>
      </c>
      <c r="AB182" s="103">
        <f t="shared" si="119"/>
        <v>4.86828536341814E-2</v>
      </c>
      <c r="AC182" s="103">
        <f t="shared" si="120"/>
        <v>8.2952280503343107E-2</v>
      </c>
      <c r="AD182" s="103">
        <f t="shared" si="129"/>
        <v>4.5899016183257257E-2</v>
      </c>
      <c r="AE182" s="103">
        <f t="shared" si="130"/>
        <v>2.1067196865909117E-4</v>
      </c>
      <c r="AF182" s="103">
        <f t="shared" si="131"/>
        <v>8.2952280503343107E-2</v>
      </c>
      <c r="AG182" s="118"/>
      <c r="AH182" s="103">
        <f t="shared" si="121"/>
        <v>-1.4031853632422599E-2</v>
      </c>
      <c r="AI182" s="103">
        <f t="shared" si="122"/>
        <v>1.0484424206440273</v>
      </c>
      <c r="AJ182" s="103">
        <f t="shared" si="123"/>
        <v>-0.75758760170168682</v>
      </c>
      <c r="AK182" s="103">
        <f t="shared" si="124"/>
        <v>-0.10179452153346168</v>
      </c>
      <c r="AL182" s="103">
        <f t="shared" si="125"/>
        <v>-1.1266266800343334</v>
      </c>
      <c r="AM182" s="103">
        <f t="shared" si="126"/>
        <v>-0.63157486054833101</v>
      </c>
      <c r="AN182" s="103">
        <f t="shared" si="150"/>
        <v>42.955285512764938</v>
      </c>
      <c r="AO182" s="103">
        <f t="shared" si="150"/>
        <v>42.955285516641617</v>
      </c>
      <c r="AP182" s="103">
        <f t="shared" si="150"/>
        <v>42.955285583107667</v>
      </c>
      <c r="AQ182" s="103">
        <f t="shared" si="150"/>
        <v>42.955286722672177</v>
      </c>
      <c r="AR182" s="103">
        <f t="shared" si="150"/>
        <v>42.955306260241585</v>
      </c>
      <c r="AS182" s="103">
        <f t="shared" si="150"/>
        <v>42.955641129201219</v>
      </c>
      <c r="AT182" s="103">
        <f t="shared" si="150"/>
        <v>42.961352188237377</v>
      </c>
      <c r="AU182" s="103">
        <f t="shared" si="128"/>
        <v>43.051757773192072</v>
      </c>
    </row>
    <row r="183" spans="1:64" ht="12.95" customHeight="1" x14ac:dyDescent="0.2">
      <c r="A183" s="103" t="s">
        <v>41</v>
      </c>
      <c r="C183" s="122">
        <v>46709.552000000003</v>
      </c>
      <c r="D183" s="122" t="s">
        <v>25</v>
      </c>
      <c r="E183" s="103">
        <f t="shared" si="110"/>
        <v>-5871.9546299845206</v>
      </c>
      <c r="F183" s="103">
        <f t="shared" si="111"/>
        <v>-5872</v>
      </c>
      <c r="G183" s="103">
        <f t="shared" si="148"/>
        <v>4.4744000006176066E-2</v>
      </c>
      <c r="I183" s="103">
        <f t="shared" si="108"/>
        <v>4.4744000006176066E-2</v>
      </c>
      <c r="P183" s="103">
        <f t="shared" si="113"/>
        <v>-4.0174310577461604E-2</v>
      </c>
      <c r="Q183" s="121">
        <f t="shared" si="114"/>
        <v>31691.052000000003</v>
      </c>
      <c r="S183" s="103">
        <f t="shared" si="115"/>
        <v>7.2111194723791482E-3</v>
      </c>
      <c r="T183" s="103">
        <f t="shared" si="109"/>
        <v>0.1</v>
      </c>
      <c r="U183" s="103">
        <f t="shared" si="149"/>
        <v>7.2111194723791482E-4</v>
      </c>
      <c r="Z183" s="103">
        <f t="shared" si="117"/>
        <v>-5872</v>
      </c>
      <c r="AA183" s="103">
        <f t="shared" si="118"/>
        <v>-1.4311787349045816E-2</v>
      </c>
      <c r="AB183" s="103">
        <f t="shared" si="119"/>
        <v>6.1047111577010968E-2</v>
      </c>
      <c r="AC183" s="103">
        <f t="shared" si="120"/>
        <v>8.4918310583637663E-2</v>
      </c>
      <c r="AD183" s="103">
        <f t="shared" si="129"/>
        <v>5.9055787355221878E-2</v>
      </c>
      <c r="AE183" s="103">
        <f t="shared" si="130"/>
        <v>3.4875860201451843E-4</v>
      </c>
      <c r="AF183" s="103">
        <f t="shared" si="131"/>
        <v>8.4918310583637663E-2</v>
      </c>
      <c r="AG183" s="118"/>
      <c r="AH183" s="103">
        <f t="shared" si="121"/>
        <v>-1.6303111570834899E-2</v>
      </c>
      <c r="AI183" s="103">
        <f t="shared" si="122"/>
        <v>1.1121020734834928</v>
      </c>
      <c r="AJ183" s="103">
        <f t="shared" si="123"/>
        <v>-0.95246513750501838</v>
      </c>
      <c r="AK183" s="103">
        <f t="shared" si="124"/>
        <v>-1.1912927968424964E-2</v>
      </c>
      <c r="AL183" s="103">
        <f t="shared" si="125"/>
        <v>-0.10587123637955638</v>
      </c>
      <c r="AM183" s="103">
        <f t="shared" si="126"/>
        <v>-5.298511871202026E-2</v>
      </c>
      <c r="AN183" s="103">
        <f t="shared" si="150"/>
        <v>43.887740579877999</v>
      </c>
      <c r="AO183" s="103">
        <f t="shared" si="150"/>
        <v>43.887740598770179</v>
      </c>
      <c r="AP183" s="103">
        <f t="shared" si="150"/>
        <v>43.887740767105178</v>
      </c>
      <c r="AQ183" s="103">
        <f t="shared" si="150"/>
        <v>43.887742267020144</v>
      </c>
      <c r="AR183" s="103">
        <f t="shared" si="150"/>
        <v>43.887755631699584</v>
      </c>
      <c r="AS183" s="103">
        <f t="shared" si="150"/>
        <v>43.887874714140651</v>
      </c>
      <c r="AT183" s="103">
        <f t="shared" si="150"/>
        <v>43.88893570764246</v>
      </c>
      <c r="AU183" s="103">
        <f t="shared" si="128"/>
        <v>43.898384372721978</v>
      </c>
    </row>
    <row r="184" spans="1:64" ht="12.95" customHeight="1" x14ac:dyDescent="0.2">
      <c r="A184" s="20" t="s">
        <v>530</v>
      </c>
      <c r="B184" s="182" t="s">
        <v>78</v>
      </c>
      <c r="C184" s="20">
        <v>46779.572</v>
      </c>
      <c r="D184" s="20" t="s">
        <v>142</v>
      </c>
      <c r="E184" s="103">
        <f t="shared" si="110"/>
        <v>-5800.9549767694625</v>
      </c>
      <c r="F184" s="103">
        <f t="shared" si="111"/>
        <v>-5801</v>
      </c>
      <c r="G184" s="103">
        <f t="shared" si="148"/>
        <v>4.4401999999536201E-2</v>
      </c>
      <c r="K184" s="103">
        <f>G184</f>
        <v>4.4401999999536201E-2</v>
      </c>
      <c r="P184" s="103">
        <f t="shared" si="113"/>
        <v>-3.8624774655169364E-2</v>
      </c>
      <c r="Q184" s="121">
        <f t="shared" si="114"/>
        <v>31761.072</v>
      </c>
      <c r="S184" s="103">
        <f t="shared" si="115"/>
        <v>6.8934453095632585E-3</v>
      </c>
      <c r="T184" s="103">
        <f>T$18</f>
        <v>1</v>
      </c>
      <c r="U184" s="103">
        <f t="shared" si="149"/>
        <v>6.8934453095632585E-3</v>
      </c>
      <c r="Z184" s="103">
        <f t="shared" si="117"/>
        <v>-5801</v>
      </c>
      <c r="AA184" s="103">
        <f t="shared" si="118"/>
        <v>-1.3702112726122094E-2</v>
      </c>
      <c r="AB184" s="103">
        <f t="shared" si="119"/>
        <v>6.0000384900426425E-2</v>
      </c>
      <c r="AC184" s="103">
        <f t="shared" si="120"/>
        <v>8.3026774654705565E-2</v>
      </c>
      <c r="AD184" s="103">
        <f t="shared" si="129"/>
        <v>5.8104112725658297E-2</v>
      </c>
      <c r="AE184" s="103">
        <f t="shared" si="130"/>
        <v>3.3760879156360065E-3</v>
      </c>
      <c r="AF184" s="103">
        <f t="shared" si="131"/>
        <v>8.3026774654705565E-2</v>
      </c>
      <c r="AG184" s="118"/>
      <c r="AH184" s="103">
        <f t="shared" si="121"/>
        <v>-1.5598384900890222E-2</v>
      </c>
      <c r="AI184" s="103">
        <f t="shared" si="122"/>
        <v>1.1127111763972555</v>
      </c>
      <c r="AJ184" s="103">
        <f t="shared" si="123"/>
        <v>-0.90676756066955999</v>
      </c>
      <c r="AK184" s="103">
        <f t="shared" si="124"/>
        <v>2.2323635962907692E-3</v>
      </c>
      <c r="AL184" s="103">
        <f t="shared" si="125"/>
        <v>1.980346432926763E-2</v>
      </c>
      <c r="AM184" s="103">
        <f t="shared" si="126"/>
        <v>9.9020557801244441E-3</v>
      </c>
      <c r="AN184" s="103">
        <f t="shared" si="150"/>
        <v>43.999980950609391</v>
      </c>
      <c r="AO184" s="103">
        <f t="shared" si="150"/>
        <v>43.999980946982106</v>
      </c>
      <c r="AP184" s="103">
        <f t="shared" si="150"/>
        <v>43.999980914801256</v>
      </c>
      <c r="AQ184" s="103">
        <f t="shared" si="150"/>
        <v>43.999980629296573</v>
      </c>
      <c r="AR184" s="103">
        <f t="shared" si="150"/>
        <v>43.999978096332747</v>
      </c>
      <c r="AS184" s="103">
        <f t="shared" si="150"/>
        <v>43.999955624181986</v>
      </c>
      <c r="AT184" s="103">
        <f t="shared" si="150"/>
        <v>43.999756254349265</v>
      </c>
      <c r="AU184" s="103">
        <f t="shared" si="128"/>
        <v>43.997987502078438</v>
      </c>
    </row>
    <row r="185" spans="1:64" ht="12.95" customHeight="1" x14ac:dyDescent="0.2">
      <c r="A185" s="103" t="s">
        <v>41</v>
      </c>
      <c r="C185" s="122">
        <v>46814.572999999997</v>
      </c>
      <c r="D185" s="122" t="s">
        <v>25</v>
      </c>
      <c r="E185" s="103">
        <f t="shared" si="110"/>
        <v>-5765.4642760813713</v>
      </c>
      <c r="F185" s="103">
        <f t="shared" si="111"/>
        <v>-5765.5</v>
      </c>
      <c r="G185" s="103">
        <f t="shared" si="148"/>
        <v>3.5231000001658686E-2</v>
      </c>
      <c r="I185" s="103">
        <f t="shared" ref="I185:I216" si="151">G185</f>
        <v>3.5231000001658686E-2</v>
      </c>
      <c r="P185" s="103">
        <f t="shared" si="113"/>
        <v>-3.7818299903396094E-2</v>
      </c>
      <c r="Q185" s="121">
        <f t="shared" si="114"/>
        <v>31796.072999999997</v>
      </c>
      <c r="S185" s="103">
        <f t="shared" si="115"/>
        <v>5.3362002166186364E-3</v>
      </c>
      <c r="T185" s="103">
        <f t="shared" ref="T185:T203" si="152">T$16</f>
        <v>0.1</v>
      </c>
      <c r="U185" s="103">
        <f t="shared" si="149"/>
        <v>5.3362002166186366E-4</v>
      </c>
      <c r="Z185" s="103">
        <f t="shared" si="117"/>
        <v>-5765.5</v>
      </c>
      <c r="AA185" s="103">
        <f t="shared" si="118"/>
        <v>-1.3323148721547006E-2</v>
      </c>
      <c r="AB185" s="103">
        <f t="shared" si="119"/>
        <v>5.0402751569473776E-2</v>
      </c>
      <c r="AC185" s="103">
        <f t="shared" si="120"/>
        <v>7.3049299905054779E-2</v>
      </c>
      <c r="AD185" s="103">
        <f t="shared" si="129"/>
        <v>4.8554148723205695E-2</v>
      </c>
      <c r="AE185" s="103">
        <f t="shared" si="130"/>
        <v>2.3575053582351776E-4</v>
      </c>
      <c r="AF185" s="103">
        <f t="shared" si="131"/>
        <v>7.3049299905054779E-2</v>
      </c>
      <c r="AG185" s="118"/>
      <c r="AH185" s="103">
        <f t="shared" si="121"/>
        <v>-1.5171751567815091E-2</v>
      </c>
      <c r="AI185" s="103">
        <f t="shared" si="122"/>
        <v>1.1123485314676966</v>
      </c>
      <c r="AJ185" s="103">
        <f t="shared" si="123"/>
        <v>-0.87850056007605171</v>
      </c>
      <c r="AK185" s="103">
        <f t="shared" si="124"/>
        <v>9.3059233357708493E-3</v>
      </c>
      <c r="AL185" s="103">
        <f t="shared" si="125"/>
        <v>8.2642184212130598E-2</v>
      </c>
      <c r="AM185" s="103">
        <f t="shared" si="126"/>
        <v>4.1344625839739725E-2</v>
      </c>
      <c r="AN185" s="103">
        <f t="shared" si="150"/>
        <v>44.056101748081424</v>
      </c>
      <c r="AO185" s="103">
        <f t="shared" si="150"/>
        <v>44.056101733177506</v>
      </c>
      <c r="AP185" s="103">
        <f t="shared" si="150"/>
        <v>44.056101600611512</v>
      </c>
      <c r="AQ185" s="103">
        <f t="shared" si="150"/>
        <v>44.056100421475612</v>
      </c>
      <c r="AR185" s="103">
        <f t="shared" si="150"/>
        <v>44.056089933409773</v>
      </c>
      <c r="AS185" s="103">
        <f t="shared" si="150"/>
        <v>44.055996645517169</v>
      </c>
      <c r="AT185" s="103">
        <f t="shared" si="150"/>
        <v>44.055166908605216</v>
      </c>
      <c r="AU185" s="103">
        <f t="shared" si="128"/>
        <v>44.047789066756671</v>
      </c>
    </row>
    <row r="186" spans="1:64" ht="12.95" customHeight="1" x14ac:dyDescent="0.2">
      <c r="A186" s="103" t="s">
        <v>41</v>
      </c>
      <c r="C186" s="122">
        <v>47105.521999999997</v>
      </c>
      <c r="D186" s="122" t="s">
        <v>25</v>
      </c>
      <c r="E186" s="103">
        <f t="shared" si="110"/>
        <v>-5470.4445945151201</v>
      </c>
      <c r="F186" s="103">
        <f t="shared" si="111"/>
        <v>-5470.5</v>
      </c>
      <c r="G186" s="103">
        <f t="shared" si="148"/>
        <v>5.4641000002447981E-2</v>
      </c>
      <c r="I186" s="103">
        <f t="shared" si="151"/>
        <v>5.4641000002447981E-2</v>
      </c>
      <c r="P186" s="103">
        <f t="shared" si="113"/>
        <v>-3.0577101505589423E-2</v>
      </c>
      <c r="Q186" s="121">
        <f t="shared" si="114"/>
        <v>32087.021999999997</v>
      </c>
      <c r="S186" s="103">
        <f t="shared" si="115"/>
        <v>7.2621248246341674E-3</v>
      </c>
      <c r="T186" s="103">
        <f t="shared" si="152"/>
        <v>0.1</v>
      </c>
      <c r="U186" s="103">
        <f t="shared" si="149"/>
        <v>7.2621248246341683E-4</v>
      </c>
      <c r="Z186" s="103">
        <f t="shared" si="117"/>
        <v>-5470.5</v>
      </c>
      <c r="AA186" s="103">
        <f t="shared" si="118"/>
        <v>-8.5355040341955693E-3</v>
      </c>
      <c r="AB186" s="103">
        <f t="shared" si="119"/>
        <v>6.4625285946227087E-2</v>
      </c>
      <c r="AC186" s="103">
        <f t="shared" si="120"/>
        <v>8.5218101508037408E-2</v>
      </c>
      <c r="AD186" s="103">
        <f t="shared" si="129"/>
        <v>6.3176504036643544E-2</v>
      </c>
      <c r="AE186" s="103">
        <f t="shared" si="130"/>
        <v>3.991270662292038E-4</v>
      </c>
      <c r="AF186" s="103">
        <f t="shared" si="131"/>
        <v>8.5218101508037408E-2</v>
      </c>
      <c r="AG186" s="118"/>
      <c r="AH186" s="103">
        <f t="shared" si="121"/>
        <v>-9.9842859437791077E-3</v>
      </c>
      <c r="AI186" s="103">
        <f t="shared" si="122"/>
        <v>1.093182782846768</v>
      </c>
      <c r="AJ186" s="103">
        <f t="shared" si="123"/>
        <v>-0.52911685845304546</v>
      </c>
      <c r="AK186" s="103">
        <f t="shared" si="124"/>
        <v>6.3448890557766049E-2</v>
      </c>
      <c r="AL186" s="103">
        <f t="shared" si="125"/>
        <v>0.59779720701487316</v>
      </c>
      <c r="AM186" s="103">
        <f t="shared" si="126"/>
        <v>0.30812987220856269</v>
      </c>
      <c r="AN186" s="103">
        <f t="shared" si="150"/>
        <v>44.519303572906374</v>
      </c>
      <c r="AO186" s="103">
        <f t="shared" si="150"/>
        <v>44.519303529085406</v>
      </c>
      <c r="AP186" s="103">
        <f t="shared" si="150"/>
        <v>44.519303076695081</v>
      </c>
      <c r="AQ186" s="103">
        <f t="shared" si="150"/>
        <v>44.519298406404005</v>
      </c>
      <c r="AR186" s="103">
        <f t="shared" si="150"/>
        <v>44.519250193004687</v>
      </c>
      <c r="AS186" s="103">
        <f t="shared" si="150"/>
        <v>44.518752546431521</v>
      </c>
      <c r="AT186" s="103">
        <f t="shared" si="150"/>
        <v>44.513624519740411</v>
      </c>
      <c r="AU186" s="103">
        <f t="shared" si="128"/>
        <v>44.461633054927873</v>
      </c>
    </row>
    <row r="187" spans="1:64" ht="12.95" customHeight="1" x14ac:dyDescent="0.2">
      <c r="A187" s="103" t="s">
        <v>46</v>
      </c>
      <c r="C187" s="122">
        <v>47391.472999999998</v>
      </c>
      <c r="D187" s="122"/>
      <c r="E187" s="103">
        <f t="shared" si="110"/>
        <v>-5180.4928402092064</v>
      </c>
      <c r="F187" s="103">
        <f t="shared" si="111"/>
        <v>-5180.5</v>
      </c>
      <c r="G187" s="103">
        <f t="shared" si="148"/>
        <v>7.0609999966109172E-3</v>
      </c>
      <c r="I187" s="103">
        <f t="shared" si="151"/>
        <v>7.0609999966109172E-3</v>
      </c>
      <c r="P187" s="103">
        <f t="shared" si="113"/>
        <v>-2.3314628806025896E-2</v>
      </c>
      <c r="Q187" s="121">
        <f t="shared" si="114"/>
        <v>32372.972999999998</v>
      </c>
      <c r="S187" s="103">
        <f t="shared" si="115"/>
        <v>9.2267882515557919E-4</v>
      </c>
      <c r="T187" s="103">
        <f t="shared" si="152"/>
        <v>0.1</v>
      </c>
      <c r="U187" s="103">
        <f t="shared" si="149"/>
        <v>9.2267882515557922E-5</v>
      </c>
      <c r="Z187" s="103">
        <f t="shared" si="117"/>
        <v>-5180.5</v>
      </c>
      <c r="AA187" s="103">
        <f t="shared" si="118"/>
        <v>-1.9891752012799789E-3</v>
      </c>
      <c r="AB187" s="103">
        <f t="shared" si="119"/>
        <v>1.0099482408293552E-2</v>
      </c>
      <c r="AC187" s="103">
        <f t="shared" si="120"/>
        <v>3.0375628802636813E-2</v>
      </c>
      <c r="AD187" s="103">
        <f t="shared" si="129"/>
        <v>9.0501751978908952E-3</v>
      </c>
      <c r="AE187" s="103">
        <f t="shared" si="130"/>
        <v>8.1905671112519506E-6</v>
      </c>
      <c r="AF187" s="103">
        <f t="shared" si="131"/>
        <v>3.0375628802636813E-2</v>
      </c>
      <c r="AG187" s="118"/>
      <c r="AH187" s="103">
        <f t="shared" si="121"/>
        <v>-3.0384824116826345E-3</v>
      </c>
      <c r="AI187" s="103">
        <f t="shared" si="122"/>
        <v>1.0534656289911708</v>
      </c>
      <c r="AJ187" s="103">
        <f t="shared" si="123"/>
        <v>-7.8609938333903909E-2</v>
      </c>
      <c r="AK187" s="103">
        <f t="shared" si="124"/>
        <v>9.9248270759030144E-2</v>
      </c>
      <c r="AL187" s="103">
        <f t="shared" si="125"/>
        <v>1.0766655412064801</v>
      </c>
      <c r="AM187" s="103">
        <f t="shared" si="126"/>
        <v>0.59716559232387634</v>
      </c>
      <c r="AN187" s="103">
        <f t="shared" si="150"/>
        <v>44.962073377457081</v>
      </c>
      <c r="AO187" s="103">
        <f t="shared" si="150"/>
        <v>44.962073371670797</v>
      </c>
      <c r="AP187" s="103">
        <f t="shared" si="150"/>
        <v>44.962073279555895</v>
      </c>
      <c r="AQ187" s="103">
        <f t="shared" si="150"/>
        <v>44.962071813131828</v>
      </c>
      <c r="AR187" s="103">
        <f t="shared" si="150"/>
        <v>44.962048468811837</v>
      </c>
      <c r="AS187" s="103">
        <f t="shared" si="150"/>
        <v>44.961676954854894</v>
      </c>
      <c r="AT187" s="103">
        <f t="shared" si="150"/>
        <v>44.955791869535169</v>
      </c>
      <c r="AU187" s="103">
        <f t="shared" si="128"/>
        <v>44.868462738214824</v>
      </c>
    </row>
    <row r="188" spans="1:64" ht="12.95" customHeight="1" x14ac:dyDescent="0.2">
      <c r="A188" s="103" t="s">
        <v>46</v>
      </c>
      <c r="C188" s="122">
        <v>47432.42</v>
      </c>
      <c r="D188" s="122"/>
      <c r="E188" s="103">
        <f t="shared" si="110"/>
        <v>-5138.9729487468076</v>
      </c>
      <c r="F188" s="103">
        <f t="shared" si="111"/>
        <v>-5139</v>
      </c>
      <c r="G188" s="103">
        <f t="shared" si="148"/>
        <v>2.6678000001993496E-2</v>
      </c>
      <c r="I188" s="103">
        <f t="shared" si="151"/>
        <v>2.6678000001993496E-2</v>
      </c>
      <c r="P188" s="103">
        <f t="shared" si="113"/>
        <v>-2.2329496205962186E-2</v>
      </c>
      <c r="Q188" s="121">
        <f t="shared" si="114"/>
        <v>32413.919999999998</v>
      </c>
      <c r="S188" s="103">
        <f t="shared" si="115"/>
        <v>2.4017346845727904E-3</v>
      </c>
      <c r="T188" s="103">
        <f t="shared" si="152"/>
        <v>0.1</v>
      </c>
      <c r="U188" s="103">
        <f t="shared" si="149"/>
        <v>2.4017346845727904E-4</v>
      </c>
      <c r="Z188" s="103">
        <f t="shared" si="117"/>
        <v>-5139</v>
      </c>
      <c r="AA188" s="103">
        <f t="shared" si="118"/>
        <v>-9.9541765674119784E-4</v>
      </c>
      <c r="AB188" s="103">
        <f t="shared" si="119"/>
        <v>2.8665037209413616E-2</v>
      </c>
      <c r="AC188" s="103">
        <f t="shared" si="120"/>
        <v>4.9007496207955678E-2</v>
      </c>
      <c r="AD188" s="103">
        <f t="shared" si="129"/>
        <v>2.7673417658734694E-2</v>
      </c>
      <c r="AE188" s="103">
        <f t="shared" si="130"/>
        <v>7.6581804491476926E-5</v>
      </c>
      <c r="AF188" s="103">
        <f t="shared" si="131"/>
        <v>4.9007496207955678E-2</v>
      </c>
      <c r="AG188" s="118"/>
      <c r="AH188" s="103">
        <f t="shared" si="121"/>
        <v>-1.9870372074201215E-3</v>
      </c>
      <c r="AI188" s="103">
        <f t="shared" si="122"/>
        <v>1.0468598541110787</v>
      </c>
      <c r="AJ188" s="103">
        <f t="shared" si="123"/>
        <v>-1.3239396559167066E-2</v>
      </c>
      <c r="AK188" s="103">
        <f t="shared" si="124"/>
        <v>0.10253266213635388</v>
      </c>
      <c r="AL188" s="103">
        <f t="shared" si="125"/>
        <v>1.1421168841289047</v>
      </c>
      <c r="AM188" s="103">
        <f t="shared" si="126"/>
        <v>0.64246285917580537</v>
      </c>
      <c r="AN188" s="103">
        <f t="shared" si="150"/>
        <v>45.024000173879223</v>
      </c>
      <c r="AO188" s="103">
        <f t="shared" si="150"/>
        <v>45.02400017049127</v>
      </c>
      <c r="AP188" s="103">
        <f t="shared" si="150"/>
        <v>45.024000110951434</v>
      </c>
      <c r="AQ188" s="103">
        <f t="shared" si="150"/>
        <v>45.023999064598911</v>
      </c>
      <c r="AR188" s="103">
        <f t="shared" si="150"/>
        <v>45.023980676315702</v>
      </c>
      <c r="AS188" s="103">
        <f t="shared" si="150"/>
        <v>45.023657620499051</v>
      </c>
      <c r="AT188" s="103">
        <f t="shared" si="150"/>
        <v>45.018010775216162</v>
      </c>
      <c r="AU188" s="103">
        <f t="shared" si="128"/>
        <v>44.926681468754161</v>
      </c>
    </row>
    <row r="189" spans="1:64" ht="12.95" customHeight="1" x14ac:dyDescent="0.2">
      <c r="A189" s="103" t="s">
        <v>47</v>
      </c>
      <c r="C189" s="122">
        <v>47439.337</v>
      </c>
      <c r="D189" s="122"/>
      <c r="E189" s="103">
        <f t="shared" si="110"/>
        <v>-5131.9591726644221</v>
      </c>
      <c r="F189" s="103">
        <f t="shared" si="111"/>
        <v>-5132</v>
      </c>
      <c r="G189" s="103">
        <f t="shared" si="148"/>
        <v>4.0264000002935063E-2</v>
      </c>
      <c r="I189" s="103">
        <f t="shared" si="151"/>
        <v>4.0264000002935063E-2</v>
      </c>
      <c r="P189" s="103">
        <f t="shared" si="113"/>
        <v>-2.2165518811626761E-2</v>
      </c>
      <c r="Q189" s="121">
        <f t="shared" si="114"/>
        <v>32420.837</v>
      </c>
      <c r="S189" s="103">
        <f t="shared" si="115"/>
        <v>3.8974448194177289E-3</v>
      </c>
      <c r="T189" s="103">
        <f t="shared" si="152"/>
        <v>0.1</v>
      </c>
      <c r="U189" s="103">
        <f t="shared" si="149"/>
        <v>3.8974448194177292E-4</v>
      </c>
      <c r="Z189" s="103">
        <f t="shared" si="117"/>
        <v>-5132</v>
      </c>
      <c r="AA189" s="103">
        <f t="shared" si="118"/>
        <v>-8.276056027711619E-4</v>
      </c>
      <c r="AB189" s="103">
        <f t="shared" si="119"/>
        <v>4.2073481839399192E-2</v>
      </c>
      <c r="AC189" s="103">
        <f t="shared" si="120"/>
        <v>6.2429518814561824E-2</v>
      </c>
      <c r="AD189" s="103">
        <f t="shared" si="129"/>
        <v>4.1091605605706225E-2</v>
      </c>
      <c r="AE189" s="103">
        <f t="shared" si="130"/>
        <v>1.6885200512549073E-4</v>
      </c>
      <c r="AF189" s="103">
        <f t="shared" si="131"/>
        <v>6.2429518814561824E-2</v>
      </c>
      <c r="AG189" s="118"/>
      <c r="AH189" s="103">
        <f t="shared" si="121"/>
        <v>-1.8094818364641321E-3</v>
      </c>
      <c r="AI189" s="103">
        <f t="shared" si="122"/>
        <v>1.0457334494465074</v>
      </c>
      <c r="AJ189" s="103">
        <f t="shared" si="123"/>
        <v>-2.2811908025974852E-3</v>
      </c>
      <c r="AK189" s="103">
        <f t="shared" si="124"/>
        <v>0.10304001326573589</v>
      </c>
      <c r="AL189" s="103">
        <f t="shared" si="125"/>
        <v>1.1530754747079732</v>
      </c>
      <c r="AM189" s="103">
        <f t="shared" si="126"/>
        <v>0.65023120452061933</v>
      </c>
      <c r="AN189" s="103">
        <f t="shared" si="150"/>
        <v>45.034407097097649</v>
      </c>
      <c r="AO189" s="103">
        <f t="shared" si="150"/>
        <v>45.034407094027806</v>
      </c>
      <c r="AP189" s="103">
        <f t="shared" si="150"/>
        <v>45.034407039097715</v>
      </c>
      <c r="AQ189" s="103">
        <f t="shared" si="150"/>
        <v>45.034406056209811</v>
      </c>
      <c r="AR189" s="103">
        <f t="shared" si="150"/>
        <v>45.034388469255354</v>
      </c>
      <c r="AS189" s="103">
        <f t="shared" si="150"/>
        <v>45.034073874882715</v>
      </c>
      <c r="AT189" s="103">
        <f t="shared" si="150"/>
        <v>45.028475383434568</v>
      </c>
      <c r="AU189" s="103">
        <f t="shared" si="128"/>
        <v>44.936501495592125</v>
      </c>
    </row>
    <row r="190" spans="1:64" ht="12.95" customHeight="1" x14ac:dyDescent="0.2">
      <c r="A190" s="103" t="s">
        <v>41</v>
      </c>
      <c r="C190" s="122">
        <v>47461.538999999997</v>
      </c>
      <c r="D190" s="122" t="s">
        <v>25</v>
      </c>
      <c r="E190" s="103">
        <f t="shared" si="110"/>
        <v>-5109.4465434059157</v>
      </c>
      <c r="F190" s="103">
        <f t="shared" si="111"/>
        <v>-5109.5</v>
      </c>
      <c r="G190" s="103">
        <f t="shared" si="148"/>
        <v>5.2718999999342486E-2</v>
      </c>
      <c r="I190" s="103">
        <f t="shared" si="151"/>
        <v>5.2718999999342486E-2</v>
      </c>
      <c r="P190" s="103">
        <f t="shared" si="113"/>
        <v>-2.1643065753291064E-2</v>
      </c>
      <c r="Q190" s="121">
        <f t="shared" si="114"/>
        <v>32443.038999999997</v>
      </c>
      <c r="S190" s="103">
        <f t="shared" si="115"/>
        <v>5.529716822998995E-3</v>
      </c>
      <c r="T190" s="103">
        <f t="shared" si="152"/>
        <v>0.1</v>
      </c>
      <c r="U190" s="103">
        <f t="shared" si="149"/>
        <v>5.529716822998995E-4</v>
      </c>
      <c r="Z190" s="103">
        <f t="shared" si="117"/>
        <v>-5109.5</v>
      </c>
      <c r="AA190" s="103">
        <f t="shared" si="118"/>
        <v>-2.8830732655753992E-4</v>
      </c>
      <c r="AB190" s="103">
        <f t="shared" si="119"/>
        <v>5.3957840596313325E-2</v>
      </c>
      <c r="AC190" s="103">
        <f t="shared" si="120"/>
        <v>7.4362065752633544E-2</v>
      </c>
      <c r="AD190" s="103">
        <f t="shared" si="129"/>
        <v>5.3007307325900026E-2</v>
      </c>
      <c r="AE190" s="103">
        <f t="shared" si="130"/>
        <v>2.8097746299424143E-4</v>
      </c>
      <c r="AF190" s="103">
        <f t="shared" si="131"/>
        <v>7.4362065752633544E-2</v>
      </c>
      <c r="AG190" s="118"/>
      <c r="AH190" s="103">
        <f t="shared" si="121"/>
        <v>-1.2388405969708423E-3</v>
      </c>
      <c r="AI190" s="103">
        <f t="shared" si="122"/>
        <v>1.0420930913348048</v>
      </c>
      <c r="AJ190" s="103">
        <f t="shared" si="123"/>
        <v>3.2776859067434008E-2</v>
      </c>
      <c r="AK190" s="103">
        <f t="shared" si="124"/>
        <v>0.10457994259875582</v>
      </c>
      <c r="AL190" s="103">
        <f t="shared" si="125"/>
        <v>1.1881393982150423</v>
      </c>
      <c r="AM190" s="103">
        <f t="shared" si="126"/>
        <v>0.67546594782834701</v>
      </c>
      <c r="AN190" s="103">
        <f t="shared" si="150"/>
        <v>45.067781791252415</v>
      </c>
      <c r="AO190" s="103">
        <f t="shared" si="150"/>
        <v>45.067781789056262</v>
      </c>
      <c r="AP190" s="103">
        <f t="shared" si="150"/>
        <v>45.067781747295072</v>
      </c>
      <c r="AQ190" s="103">
        <f t="shared" si="150"/>
        <v>45.067780953179842</v>
      </c>
      <c r="AR190" s="103">
        <f t="shared" si="150"/>
        <v>45.067765852807874</v>
      </c>
      <c r="AS190" s="103">
        <f t="shared" si="150"/>
        <v>45.067478796311569</v>
      </c>
      <c r="AT190" s="103">
        <f t="shared" si="150"/>
        <v>45.062051247984122</v>
      </c>
      <c r="AU190" s="103">
        <f t="shared" si="128"/>
        <v>44.968065867571283</v>
      </c>
    </row>
    <row r="191" spans="1:64" ht="12.95" customHeight="1" x14ac:dyDescent="0.2">
      <c r="A191" s="103" t="s">
        <v>47</v>
      </c>
      <c r="C191" s="122">
        <v>47467.434000000001</v>
      </c>
      <c r="D191" s="122"/>
      <c r="E191" s="103">
        <f t="shared" si="110"/>
        <v>-5103.4690661750801</v>
      </c>
      <c r="F191" s="103">
        <f t="shared" si="111"/>
        <v>-5103.5</v>
      </c>
      <c r="G191" s="103">
        <f t="shared" si="148"/>
        <v>3.050700000312645E-2</v>
      </c>
      <c r="I191" s="103">
        <f t="shared" si="151"/>
        <v>3.050700000312645E-2</v>
      </c>
      <c r="P191" s="103">
        <f t="shared" si="113"/>
        <v>-2.1504977283715185E-2</v>
      </c>
      <c r="Q191" s="121">
        <f t="shared" si="114"/>
        <v>32448.934000000001</v>
      </c>
      <c r="S191" s="103">
        <f t="shared" si="115"/>
        <v>2.7052457812869299E-3</v>
      </c>
      <c r="T191" s="103">
        <f t="shared" si="152"/>
        <v>0.1</v>
      </c>
      <c r="U191" s="103">
        <f t="shared" si="149"/>
        <v>2.7052457812869299E-4</v>
      </c>
      <c r="Z191" s="103">
        <f t="shared" si="117"/>
        <v>-5103.5</v>
      </c>
      <c r="AA191" s="103">
        <f t="shared" si="118"/>
        <v>-1.4457903850218488E-4</v>
      </c>
      <c r="AB191" s="103">
        <f t="shared" si="119"/>
        <v>3.1593747706941948E-2</v>
      </c>
      <c r="AC191" s="103">
        <f t="shared" si="120"/>
        <v>5.2011977286841635E-2</v>
      </c>
      <c r="AD191" s="103">
        <f t="shared" si="129"/>
        <v>3.0651579041628636E-2</v>
      </c>
      <c r="AE191" s="103">
        <f t="shared" si="130"/>
        <v>9.3951929774520784E-5</v>
      </c>
      <c r="AF191" s="103">
        <f t="shared" si="131"/>
        <v>5.2011977286841635E-2</v>
      </c>
      <c r="AG191" s="118"/>
      <c r="AH191" s="103">
        <f t="shared" si="121"/>
        <v>-1.0867477038155006E-3</v>
      </c>
      <c r="AI191" s="103">
        <f t="shared" si="122"/>
        <v>1.0411177433569889</v>
      </c>
      <c r="AJ191" s="103">
        <f t="shared" si="123"/>
        <v>4.2079336298836895E-2</v>
      </c>
      <c r="AK191" s="103">
        <f t="shared" si="124"/>
        <v>0.10496725162310415</v>
      </c>
      <c r="AL191" s="103">
        <f t="shared" si="125"/>
        <v>1.1974484317999903</v>
      </c>
      <c r="AM191" s="103">
        <f t="shared" si="126"/>
        <v>0.68226553445698923</v>
      </c>
      <c r="AN191" s="103">
        <f t="shared" si="150"/>
        <v>45.076662014995421</v>
      </c>
      <c r="AO191" s="103">
        <f t="shared" si="150"/>
        <v>45.076662012996735</v>
      </c>
      <c r="AP191" s="103">
        <f t="shared" si="150"/>
        <v>45.076661974337917</v>
      </c>
      <c r="AQ191" s="103">
        <f t="shared" si="150"/>
        <v>45.076661226596237</v>
      </c>
      <c r="AR191" s="103">
        <f t="shared" si="150"/>
        <v>45.076646763933461</v>
      </c>
      <c r="AS191" s="103">
        <f t="shared" si="150"/>
        <v>45.076367109827309</v>
      </c>
      <c r="AT191" s="103">
        <f t="shared" si="150"/>
        <v>45.070989079231545</v>
      </c>
      <c r="AU191" s="103">
        <f t="shared" si="128"/>
        <v>44.976483033432395</v>
      </c>
    </row>
    <row r="192" spans="1:64" ht="12.95" customHeight="1" x14ac:dyDescent="0.2">
      <c r="A192" s="103" t="s">
        <v>47</v>
      </c>
      <c r="C192" s="122">
        <v>47468.411999999997</v>
      </c>
      <c r="D192" s="122"/>
      <c r="E192" s="103">
        <f t="shared" si="110"/>
        <v>-5102.4773829296646</v>
      </c>
      <c r="F192" s="103">
        <f t="shared" si="111"/>
        <v>-5102.5</v>
      </c>
      <c r="G192" s="103">
        <f t="shared" si="148"/>
        <v>2.2304999998596031E-2</v>
      </c>
      <c r="I192" s="103">
        <f t="shared" si="151"/>
        <v>2.2304999998596031E-2</v>
      </c>
      <c r="P192" s="103">
        <f t="shared" si="113"/>
        <v>-2.1482014434980816E-2</v>
      </c>
      <c r="Q192" s="121">
        <f t="shared" si="114"/>
        <v>32449.911999999997</v>
      </c>
      <c r="S192" s="103">
        <f t="shared" si="115"/>
        <v>1.917302633006267E-3</v>
      </c>
      <c r="T192" s="103">
        <f t="shared" si="152"/>
        <v>0.1</v>
      </c>
      <c r="U192" s="103">
        <f t="shared" si="149"/>
        <v>1.9173026330062673E-4</v>
      </c>
      <c r="Z192" s="103">
        <f t="shared" si="117"/>
        <v>-5102.5</v>
      </c>
      <c r="AA192" s="103">
        <f t="shared" si="118"/>
        <v>-1.2062979050144027E-4</v>
      </c>
      <c r="AB192" s="103">
        <f t="shared" si="119"/>
        <v>2.3366404088233823E-2</v>
      </c>
      <c r="AC192" s="103">
        <f t="shared" si="120"/>
        <v>4.3787014433576847E-2</v>
      </c>
      <c r="AD192" s="103">
        <f t="shared" si="129"/>
        <v>2.242562978909747E-2</v>
      </c>
      <c r="AE192" s="103">
        <f t="shared" si="130"/>
        <v>5.0290887143765582E-5</v>
      </c>
      <c r="AF192" s="103">
        <f t="shared" si="131"/>
        <v>4.3787014433576847E-2</v>
      </c>
      <c r="AG192" s="118"/>
      <c r="AH192" s="103">
        <f t="shared" si="121"/>
        <v>-1.0614040896377913E-3</v>
      </c>
      <c r="AI192" s="103">
        <f t="shared" si="122"/>
        <v>1.0409550147118614</v>
      </c>
      <c r="AJ192" s="103">
        <f t="shared" si="123"/>
        <v>4.3627722752289121E-2</v>
      </c>
      <c r="AK192" s="103">
        <f t="shared" si="124"/>
        <v>0.10503085023949152</v>
      </c>
      <c r="AL192" s="103">
        <f t="shared" si="125"/>
        <v>1.1989982421183951</v>
      </c>
      <c r="AM192" s="103">
        <f t="shared" si="126"/>
        <v>0.68340174825374822</v>
      </c>
      <c r="AN192" s="103">
        <f t="shared" si="150"/>
        <v>45.07814124352339</v>
      </c>
      <c r="AO192" s="103">
        <f t="shared" si="150"/>
        <v>45.078141241556253</v>
      </c>
      <c r="AP192" s="103">
        <f t="shared" si="150"/>
        <v>45.078141203398332</v>
      </c>
      <c r="AQ192" s="103">
        <f t="shared" si="150"/>
        <v>45.078140463222553</v>
      </c>
      <c r="AR192" s="103">
        <f t="shared" si="150"/>
        <v>45.078126105729147</v>
      </c>
      <c r="AS192" s="103">
        <f t="shared" si="150"/>
        <v>45.07784768679177</v>
      </c>
      <c r="AT192" s="103">
        <f t="shared" si="150"/>
        <v>45.072478067802002</v>
      </c>
      <c r="AU192" s="103">
        <f t="shared" si="128"/>
        <v>44.977885894409241</v>
      </c>
    </row>
    <row r="193" spans="1:47" ht="12.95" customHeight="1" x14ac:dyDescent="0.2">
      <c r="A193" s="103" t="s">
        <v>47</v>
      </c>
      <c r="C193" s="122">
        <v>47480.267</v>
      </c>
      <c r="D193" s="122"/>
      <c r="E193" s="103">
        <f t="shared" si="110"/>
        <v>-5090.4565190498479</v>
      </c>
      <c r="F193" s="103">
        <f t="shared" si="111"/>
        <v>-5090.5</v>
      </c>
      <c r="G193" s="103">
        <f t="shared" si="148"/>
        <v>4.2881000001216307E-2</v>
      </c>
      <c r="I193" s="103">
        <f t="shared" si="151"/>
        <v>4.2881000001216307E-2</v>
      </c>
      <c r="P193" s="103">
        <f t="shared" si="113"/>
        <v>-2.1207637458408951E-2</v>
      </c>
      <c r="Q193" s="121">
        <f t="shared" si="114"/>
        <v>32461.767</v>
      </c>
      <c r="S193" s="103">
        <f t="shared" si="115"/>
        <v>4.1073534514312815E-3</v>
      </c>
      <c r="T193" s="103">
        <f t="shared" si="152"/>
        <v>0.1</v>
      </c>
      <c r="U193" s="103">
        <f t="shared" si="149"/>
        <v>4.1073534514312818E-4</v>
      </c>
      <c r="Z193" s="103">
        <f t="shared" si="117"/>
        <v>-5090.5</v>
      </c>
      <c r="AA193" s="103">
        <f t="shared" si="118"/>
        <v>1.6661088781810883E-4</v>
      </c>
      <c r="AB193" s="103">
        <f t="shared" si="119"/>
        <v>4.3638425105410023E-2</v>
      </c>
      <c r="AC193" s="103">
        <f t="shared" si="120"/>
        <v>6.4088637459625258E-2</v>
      </c>
      <c r="AD193" s="103">
        <f t="shared" si="129"/>
        <v>4.2714389113398199E-2</v>
      </c>
      <c r="AE193" s="103">
        <f t="shared" si="130"/>
        <v>1.8245190373307907E-4</v>
      </c>
      <c r="AF193" s="103">
        <f t="shared" si="131"/>
        <v>6.4088637459625258E-2</v>
      </c>
      <c r="AG193" s="118"/>
      <c r="AH193" s="103">
        <f t="shared" si="121"/>
        <v>-7.5742510419371642E-4</v>
      </c>
      <c r="AI193" s="103">
        <f t="shared" si="122"/>
        <v>1.0389987096285265</v>
      </c>
      <c r="AJ193" s="103">
        <f t="shared" si="123"/>
        <v>6.2161384241902914E-2</v>
      </c>
      <c r="AK193" s="103">
        <f t="shared" si="124"/>
        <v>0.10577283857110549</v>
      </c>
      <c r="AL193" s="103">
        <f t="shared" si="125"/>
        <v>1.2175581538223097</v>
      </c>
      <c r="AM193" s="103">
        <f t="shared" si="126"/>
        <v>0.69710308197896187</v>
      </c>
      <c r="AN193" s="103">
        <f t="shared" si="150"/>
        <v>45.095873929045247</v>
      </c>
      <c r="AO193" s="103">
        <f t="shared" si="150"/>
        <v>45.09587392742791</v>
      </c>
      <c r="AP193" s="103">
        <f t="shared" si="150"/>
        <v>45.095873894929554</v>
      </c>
      <c r="AQ193" s="103">
        <f t="shared" si="150"/>
        <v>45.095873241915442</v>
      </c>
      <c r="AR193" s="103">
        <f t="shared" si="150"/>
        <v>45.095860120592739</v>
      </c>
      <c r="AS193" s="103">
        <f t="shared" si="150"/>
        <v>45.095596541738679</v>
      </c>
      <c r="AT193" s="103">
        <f t="shared" si="150"/>
        <v>45.09033136212355</v>
      </c>
      <c r="AU193" s="103">
        <f t="shared" si="128"/>
        <v>44.994720226131463</v>
      </c>
    </row>
    <row r="194" spans="1:47" ht="12.95" customHeight="1" x14ac:dyDescent="0.2">
      <c r="A194" s="103" t="s">
        <v>48</v>
      </c>
      <c r="C194" s="122">
        <v>47540.394</v>
      </c>
      <c r="D194" s="122"/>
      <c r="E194" s="103">
        <f t="shared" si="110"/>
        <v>-5029.4882792774679</v>
      </c>
      <c r="F194" s="103">
        <f t="shared" si="111"/>
        <v>-5029.5</v>
      </c>
      <c r="G194" s="103">
        <f t="shared" si="148"/>
        <v>1.1559000005945563E-2</v>
      </c>
      <c r="I194" s="103">
        <f t="shared" si="151"/>
        <v>1.1559000005945563E-2</v>
      </c>
      <c r="P194" s="103">
        <f t="shared" si="113"/>
        <v>-1.9848757191170779E-2</v>
      </c>
      <c r="Q194" s="121">
        <f t="shared" si="114"/>
        <v>32521.894</v>
      </c>
      <c r="S194" s="103">
        <f t="shared" si="115"/>
        <v>9.8644721215301358E-4</v>
      </c>
      <c r="T194" s="103">
        <f t="shared" si="152"/>
        <v>0.1</v>
      </c>
      <c r="U194" s="103">
        <f t="shared" si="149"/>
        <v>9.864472121530136E-5</v>
      </c>
      <c r="Z194" s="103">
        <f t="shared" si="117"/>
        <v>-5029.5</v>
      </c>
      <c r="AA194" s="103">
        <f t="shared" si="118"/>
        <v>1.6193620595488394E-3</v>
      </c>
      <c r="AB194" s="103">
        <f t="shared" si="119"/>
        <v>1.077841875800461E-2</v>
      </c>
      <c r="AC194" s="103">
        <f t="shared" si="120"/>
        <v>3.1407757197116346E-2</v>
      </c>
      <c r="AD194" s="103">
        <f t="shared" si="129"/>
        <v>9.9396379463967243E-3</v>
      </c>
      <c r="AE194" s="103">
        <f t="shared" si="130"/>
        <v>9.8796402505449686E-6</v>
      </c>
      <c r="AF194" s="103">
        <f t="shared" si="131"/>
        <v>3.1407757197116346E-2</v>
      </c>
      <c r="AG194" s="118"/>
      <c r="AH194" s="103">
        <f t="shared" si="121"/>
        <v>7.805812479409536E-4</v>
      </c>
      <c r="AI194" s="103">
        <f t="shared" si="122"/>
        <v>1.0289786129645553</v>
      </c>
      <c r="AJ194" s="103">
        <f t="shared" si="123"/>
        <v>0.15484096337025485</v>
      </c>
      <c r="AK194" s="103">
        <f t="shared" si="124"/>
        <v>0.10894509040213687</v>
      </c>
      <c r="AL194" s="103">
        <f t="shared" si="125"/>
        <v>1.3108231406807349</v>
      </c>
      <c r="AM194" s="103">
        <f t="shared" si="126"/>
        <v>0.7687787316748077</v>
      </c>
      <c r="AN194" s="103">
        <f t="shared" si="150"/>
        <v>45.18549673449759</v>
      </c>
      <c r="AO194" s="103">
        <f t="shared" si="150"/>
        <v>45.185496733987861</v>
      </c>
      <c r="AP194" s="103">
        <f t="shared" si="150"/>
        <v>45.185496721406189</v>
      </c>
      <c r="AQ194" s="103">
        <f t="shared" si="150"/>
        <v>45.18549641085022</v>
      </c>
      <c r="AR194" s="103">
        <f t="shared" si="150"/>
        <v>45.185488745417686</v>
      </c>
      <c r="AS194" s="103">
        <f t="shared" si="150"/>
        <v>45.185299588384581</v>
      </c>
      <c r="AT194" s="103">
        <f t="shared" si="150"/>
        <v>45.180660880746835</v>
      </c>
      <c r="AU194" s="103">
        <f t="shared" si="128"/>
        <v>45.080294745719407</v>
      </c>
    </row>
    <row r="195" spans="1:47" ht="12.95" customHeight="1" x14ac:dyDescent="0.2">
      <c r="A195" s="103" t="s">
        <v>48</v>
      </c>
      <c r="C195" s="122">
        <v>47551.266000000003</v>
      </c>
      <c r="D195" s="122"/>
      <c r="E195" s="103">
        <f t="shared" si="110"/>
        <v>-5018.4641685983142</v>
      </c>
      <c r="F195" s="103">
        <f t="shared" si="111"/>
        <v>-5018.5</v>
      </c>
      <c r="G195" s="103">
        <f t="shared" si="148"/>
        <v>3.5337000008439645E-2</v>
      </c>
      <c r="I195" s="103">
        <f t="shared" si="151"/>
        <v>3.5337000008439645E-2</v>
      </c>
      <c r="P195" s="103">
        <f t="shared" si="113"/>
        <v>-1.9610543328348877E-2</v>
      </c>
      <c r="Q195" s="121">
        <f t="shared" si="114"/>
        <v>32532.766000000003</v>
      </c>
      <c r="S195" s="103">
        <f t="shared" si="115"/>
        <v>3.0192325187482529E-3</v>
      </c>
      <c r="T195" s="103">
        <f t="shared" si="152"/>
        <v>0.1</v>
      </c>
      <c r="U195" s="103">
        <f t="shared" si="149"/>
        <v>3.0192325187482531E-4</v>
      </c>
      <c r="Z195" s="103">
        <f t="shared" si="117"/>
        <v>-5018.5</v>
      </c>
      <c r="AA195" s="103">
        <f t="shared" si="118"/>
        <v>1.8794084677717837E-3</v>
      </c>
      <c r="AB195" s="103">
        <f t="shared" si="119"/>
        <v>3.4280968447433856E-2</v>
      </c>
      <c r="AC195" s="103">
        <f t="shared" si="120"/>
        <v>5.4947543336788522E-2</v>
      </c>
      <c r="AD195" s="103">
        <f t="shared" si="129"/>
        <v>3.345759154066786E-2</v>
      </c>
      <c r="AE195" s="103">
        <f t="shared" si="130"/>
        <v>1.1194104317021697E-4</v>
      </c>
      <c r="AF195" s="103">
        <f t="shared" si="131"/>
        <v>5.4947543336788522E-2</v>
      </c>
      <c r="AG195" s="118"/>
      <c r="AH195" s="103">
        <f t="shared" si="121"/>
        <v>1.0560315610057894E-3</v>
      </c>
      <c r="AI195" s="103">
        <f t="shared" si="122"/>
        <v>1.0271633783607621</v>
      </c>
      <c r="AJ195" s="103">
        <f t="shared" si="123"/>
        <v>0.17124421377169613</v>
      </c>
      <c r="AK195" s="103">
        <f t="shared" si="124"/>
        <v>0.10941180744375513</v>
      </c>
      <c r="AL195" s="103">
        <f t="shared" si="125"/>
        <v>1.3274490664688867</v>
      </c>
      <c r="AM195" s="103">
        <f t="shared" si="126"/>
        <v>0.78209020602583335</v>
      </c>
      <c r="AN195" s="103">
        <f t="shared" si="150"/>
        <v>45.201565599607925</v>
      </c>
      <c r="AO195" s="103">
        <f t="shared" si="150"/>
        <v>45.201565599207711</v>
      </c>
      <c r="AP195" s="103">
        <f t="shared" si="150"/>
        <v>45.201565588897637</v>
      </c>
      <c r="AQ195" s="103">
        <f t="shared" si="150"/>
        <v>45.201565323295689</v>
      </c>
      <c r="AR195" s="103">
        <f t="shared" si="150"/>
        <v>45.201558481083687</v>
      </c>
      <c r="AS195" s="103">
        <f t="shared" si="150"/>
        <v>45.201382261803346</v>
      </c>
      <c r="AT195" s="103">
        <f t="shared" si="150"/>
        <v>45.196872567192798</v>
      </c>
      <c r="AU195" s="103">
        <f t="shared" si="128"/>
        <v>45.095726216464776</v>
      </c>
    </row>
    <row r="196" spans="1:47" ht="12.95" customHeight="1" x14ac:dyDescent="0.2">
      <c r="A196" s="103" t="s">
        <v>49</v>
      </c>
      <c r="C196" s="122">
        <v>47748.504999999997</v>
      </c>
      <c r="D196" s="122"/>
      <c r="E196" s="103">
        <f t="shared" si="110"/>
        <v>-4818.465588185788</v>
      </c>
      <c r="F196" s="103">
        <f t="shared" si="111"/>
        <v>-4818.5</v>
      </c>
      <c r="G196" s="103">
        <f t="shared" si="148"/>
        <v>3.3937000000150874E-2</v>
      </c>
      <c r="I196" s="103">
        <f t="shared" si="151"/>
        <v>3.3937000000150874E-2</v>
      </c>
      <c r="P196" s="103">
        <f t="shared" si="113"/>
        <v>-1.5716419453868244E-2</v>
      </c>
      <c r="Q196" s="121">
        <f t="shared" si="114"/>
        <v>32730.004999999997</v>
      </c>
      <c r="S196" s="103">
        <f t="shared" si="115"/>
        <v>2.4654620634767641E-3</v>
      </c>
      <c r="T196" s="103">
        <f t="shared" si="152"/>
        <v>0.1</v>
      </c>
      <c r="U196" s="103">
        <f t="shared" si="149"/>
        <v>2.4654620634767641E-4</v>
      </c>
      <c r="Z196" s="103">
        <f t="shared" si="117"/>
        <v>-4818.5</v>
      </c>
      <c r="AA196" s="103">
        <f t="shared" si="118"/>
        <v>6.4085664368086284E-3</v>
      </c>
      <c r="AB196" s="103">
        <f t="shared" si="119"/>
        <v>2.8070139930416082E-2</v>
      </c>
      <c r="AC196" s="103">
        <f t="shared" si="120"/>
        <v>4.9653419454019118E-2</v>
      </c>
      <c r="AD196" s="103">
        <f t="shared" si="129"/>
        <v>2.7528433563342246E-2</v>
      </c>
      <c r="AE196" s="103">
        <f t="shared" si="130"/>
        <v>7.5781465445134784E-5</v>
      </c>
      <c r="AF196" s="103">
        <f t="shared" si="131"/>
        <v>4.9653419454019118E-2</v>
      </c>
      <c r="AG196" s="118"/>
      <c r="AH196" s="103">
        <f t="shared" si="121"/>
        <v>5.8668600697347915E-3</v>
      </c>
      <c r="AI196" s="103">
        <f t="shared" si="122"/>
        <v>0.99449449118623645</v>
      </c>
      <c r="AJ196" s="103">
        <f t="shared" si="123"/>
        <v>0.44779315457161845</v>
      </c>
      <c r="AK196" s="103">
        <f t="shared" si="124"/>
        <v>0.11259876600025794</v>
      </c>
      <c r="AL196" s="103">
        <f t="shared" si="125"/>
        <v>1.6196523482750962</v>
      </c>
      <c r="AM196" s="103">
        <f t="shared" si="126"/>
        <v>1.0500895738022569</v>
      </c>
      <c r="AN196" s="103">
        <f t="shared" si="150"/>
        <v>45.488798764491506</v>
      </c>
      <c r="AO196" s="103">
        <f t="shared" si="150"/>
        <v>45.488798764491477</v>
      </c>
      <c r="AP196" s="103">
        <f t="shared" si="150"/>
        <v>45.488798764487264</v>
      </c>
      <c r="AQ196" s="103">
        <f t="shared" si="150"/>
        <v>45.488798763905358</v>
      </c>
      <c r="AR196" s="103">
        <f t="shared" si="150"/>
        <v>45.488798683567353</v>
      </c>
      <c r="AS196" s="103">
        <f t="shared" si="150"/>
        <v>45.488787592969537</v>
      </c>
      <c r="AT196" s="103">
        <f t="shared" si="150"/>
        <v>45.487274453850794</v>
      </c>
      <c r="AU196" s="103">
        <f t="shared" si="128"/>
        <v>45.37629841183508</v>
      </c>
    </row>
    <row r="197" spans="1:47" ht="12.95" customHeight="1" x14ac:dyDescent="0.2">
      <c r="A197" s="103" t="s">
        <v>49</v>
      </c>
      <c r="C197" s="122">
        <v>47754.43</v>
      </c>
      <c r="D197" s="122"/>
      <c r="E197" s="103">
        <f t="shared" si="110"/>
        <v>-4812.4576912234988</v>
      </c>
      <c r="F197" s="103">
        <f t="shared" si="111"/>
        <v>-4812.5</v>
      </c>
      <c r="G197" s="103">
        <f t="shared" si="148"/>
        <v>4.1725000002770685E-2</v>
      </c>
      <c r="I197" s="103">
        <f t="shared" si="151"/>
        <v>4.1725000002770685E-2</v>
      </c>
      <c r="P197" s="103">
        <f t="shared" si="113"/>
        <v>-1.5613986421644166E-2</v>
      </c>
      <c r="Q197" s="121">
        <f t="shared" si="114"/>
        <v>32735.93</v>
      </c>
      <c r="S197" s="103">
        <f t="shared" si="115"/>
        <v>3.2877593641792305E-3</v>
      </c>
      <c r="T197" s="103">
        <f t="shared" si="152"/>
        <v>0.1</v>
      </c>
      <c r="U197" s="103">
        <f t="shared" si="149"/>
        <v>3.2877593641792308E-4</v>
      </c>
      <c r="Z197" s="103">
        <f t="shared" si="117"/>
        <v>-4812.5</v>
      </c>
      <c r="AA197" s="103">
        <f t="shared" si="118"/>
        <v>6.5365762542743599E-3</v>
      </c>
      <c r="AB197" s="103">
        <f t="shared" si="119"/>
        <v>3.5721633150217959E-2</v>
      </c>
      <c r="AC197" s="103">
        <f t="shared" si="120"/>
        <v>5.7338986424414852E-2</v>
      </c>
      <c r="AD197" s="103">
        <f t="shared" si="129"/>
        <v>3.5188423748496324E-2</v>
      </c>
      <c r="AE197" s="103">
        <f t="shared" si="130"/>
        <v>1.2382251659037402E-4</v>
      </c>
      <c r="AF197" s="103">
        <f t="shared" si="131"/>
        <v>5.7338986424414852E-2</v>
      </c>
      <c r="AG197" s="118"/>
      <c r="AH197" s="103">
        <f t="shared" si="121"/>
        <v>6.0033668525527242E-3</v>
      </c>
      <c r="AI197" s="103">
        <f t="shared" si="122"/>
        <v>0.99354010501021317</v>
      </c>
      <c r="AJ197" s="103">
        <f t="shared" si="123"/>
        <v>0.45535733249897825</v>
      </c>
      <c r="AK197" s="103">
        <f t="shared" si="124"/>
        <v>0.11254804524646442</v>
      </c>
      <c r="AL197" s="103">
        <f t="shared" si="125"/>
        <v>1.6281301983893415</v>
      </c>
      <c r="AM197" s="103">
        <f t="shared" si="126"/>
        <v>1.0590426169986149</v>
      </c>
      <c r="AN197" s="103">
        <f t="shared" ref="AN197:AT212" si="153">$AU197+$AB$7*SIN(AO197)</f>
        <v>45.497273272132418</v>
      </c>
      <c r="AO197" s="103">
        <f t="shared" si="153"/>
        <v>45.497273272132404</v>
      </c>
      <c r="AP197" s="103">
        <f t="shared" si="153"/>
        <v>45.497273272130172</v>
      </c>
      <c r="AQ197" s="103">
        <f t="shared" si="153"/>
        <v>45.49727327177493</v>
      </c>
      <c r="AR197" s="103">
        <f t="shared" si="153"/>
        <v>45.497273215294321</v>
      </c>
      <c r="AS197" s="103">
        <f t="shared" si="153"/>
        <v>45.497264235920966</v>
      </c>
      <c r="AT197" s="103">
        <f t="shared" si="153"/>
        <v>45.495854573850302</v>
      </c>
      <c r="AU197" s="103">
        <f t="shared" si="128"/>
        <v>45.384715577696191</v>
      </c>
    </row>
    <row r="198" spans="1:47" ht="12.95" customHeight="1" x14ac:dyDescent="0.2">
      <c r="A198" s="103" t="s">
        <v>49</v>
      </c>
      <c r="C198" s="122">
        <v>47757.392999999996</v>
      </c>
      <c r="D198" s="122"/>
      <c r="E198" s="103">
        <f t="shared" si="110"/>
        <v>-4809.4532357468361</v>
      </c>
      <c r="F198" s="103">
        <f t="shared" si="111"/>
        <v>-4809.5</v>
      </c>
      <c r="G198" s="103">
        <f t="shared" si="148"/>
        <v>4.6118999998725485E-2</v>
      </c>
      <c r="I198" s="103">
        <f t="shared" si="151"/>
        <v>4.6118999998725485E-2</v>
      </c>
      <c r="P198" s="103">
        <f t="shared" si="113"/>
        <v>-1.5563115565281466E-2</v>
      </c>
      <c r="Q198" s="121">
        <f t="shared" si="114"/>
        <v>32738.892999999996</v>
      </c>
      <c r="S198" s="103">
        <f t="shared" si="115"/>
        <v>3.8046833804515081E-3</v>
      </c>
      <c r="T198" s="103">
        <f t="shared" si="152"/>
        <v>0.1</v>
      </c>
      <c r="U198" s="103">
        <f t="shared" si="149"/>
        <v>3.8046833804515081E-4</v>
      </c>
      <c r="Z198" s="103">
        <f t="shared" si="117"/>
        <v>-4809.5</v>
      </c>
      <c r="AA198" s="103">
        <f t="shared" si="118"/>
        <v>6.600370117378249E-3</v>
      </c>
      <c r="AB198" s="103">
        <f t="shared" si="119"/>
        <v>4.004758977698876E-2</v>
      </c>
      <c r="AC198" s="103">
        <f t="shared" si="120"/>
        <v>6.1682115564006948E-2</v>
      </c>
      <c r="AD198" s="103">
        <f t="shared" si="129"/>
        <v>3.9518629881347238E-2</v>
      </c>
      <c r="AE198" s="103">
        <f t="shared" si="130"/>
        <v>1.5617221076989109E-4</v>
      </c>
      <c r="AF198" s="103">
        <f t="shared" si="131"/>
        <v>6.1682115564006948E-2</v>
      </c>
      <c r="AG198" s="118"/>
      <c r="AH198" s="103">
        <f t="shared" si="121"/>
        <v>6.0714102217367264E-3</v>
      </c>
      <c r="AI198" s="103">
        <f t="shared" si="122"/>
        <v>0.99306376790131945</v>
      </c>
      <c r="AJ198" s="103">
        <f t="shared" si="123"/>
        <v>0.45912176493524315</v>
      </c>
      <c r="AK198" s="103">
        <f t="shared" si="124"/>
        <v>0.11251969346008948</v>
      </c>
      <c r="AL198" s="103">
        <f t="shared" si="125"/>
        <v>1.6323630253633623</v>
      </c>
      <c r="AM198" s="103">
        <f t="shared" si="126"/>
        <v>1.0635428324130161</v>
      </c>
      <c r="AN198" s="103">
        <f t="shared" si="153"/>
        <v>45.50150747713856</v>
      </c>
      <c r="AO198" s="103">
        <f t="shared" si="153"/>
        <v>45.501507477138553</v>
      </c>
      <c r="AP198" s="103">
        <f t="shared" si="153"/>
        <v>45.501507477136983</v>
      </c>
      <c r="AQ198" s="103">
        <f t="shared" si="153"/>
        <v>45.501507476866735</v>
      </c>
      <c r="AR198" s="103">
        <f t="shared" si="153"/>
        <v>45.5015074303749</v>
      </c>
      <c r="AS198" s="103">
        <f t="shared" si="153"/>
        <v>45.501499432930181</v>
      </c>
      <c r="AT198" s="103">
        <f t="shared" si="153"/>
        <v>45.500141681798027</v>
      </c>
      <c r="AU198" s="103">
        <f t="shared" si="128"/>
        <v>45.388924160626743</v>
      </c>
    </row>
    <row r="199" spans="1:47" ht="12.95" customHeight="1" x14ac:dyDescent="0.2">
      <c r="A199" s="103" t="s">
        <v>49</v>
      </c>
      <c r="C199" s="122">
        <v>47758.362000000001</v>
      </c>
      <c r="D199" s="122"/>
      <c r="E199" s="103">
        <f t="shared" si="110"/>
        <v>-4808.4706784208474</v>
      </c>
      <c r="F199" s="103">
        <f t="shared" si="111"/>
        <v>-4808.5</v>
      </c>
      <c r="G199" s="103">
        <f t="shared" si="148"/>
        <v>2.8917000003275461E-2</v>
      </c>
      <c r="I199" s="103">
        <f t="shared" si="151"/>
        <v>2.8917000003275461E-2</v>
      </c>
      <c r="P199" s="103">
        <f t="shared" si="113"/>
        <v>-1.5546210028313604E-2</v>
      </c>
      <c r="Q199" s="121">
        <f t="shared" si="114"/>
        <v>32739.862000000001</v>
      </c>
      <c r="S199" s="103">
        <f t="shared" si="115"/>
        <v>1.9769770463132028E-3</v>
      </c>
      <c r="T199" s="103">
        <f t="shared" si="152"/>
        <v>0.1</v>
      </c>
      <c r="U199" s="103">
        <f t="shared" si="149"/>
        <v>1.9769770463132029E-4</v>
      </c>
      <c r="Z199" s="103">
        <f t="shared" si="117"/>
        <v>-4808.5</v>
      </c>
      <c r="AA199" s="103">
        <f t="shared" si="118"/>
        <v>6.621603218807213E-3</v>
      </c>
      <c r="AB199" s="103">
        <f t="shared" si="119"/>
        <v>2.2822940026467658E-2</v>
      </c>
      <c r="AC199" s="103">
        <f t="shared" si="120"/>
        <v>4.4463210031589068E-2</v>
      </c>
      <c r="AD199" s="103">
        <f t="shared" si="129"/>
        <v>2.2295396784468249E-2</v>
      </c>
      <c r="AE199" s="103">
        <f t="shared" si="130"/>
        <v>4.9708471777687723E-5</v>
      </c>
      <c r="AF199" s="103">
        <f t="shared" si="131"/>
        <v>4.4463210031589068E-2</v>
      </c>
      <c r="AG199" s="118"/>
      <c r="AH199" s="103">
        <f t="shared" si="121"/>
        <v>6.0940599768078028E-3</v>
      </c>
      <c r="AI199" s="103">
        <f t="shared" si="122"/>
        <v>0.99290511751387134</v>
      </c>
      <c r="AJ199" s="103">
        <f t="shared" si="123"/>
        <v>0.46037395058670749</v>
      </c>
      <c r="AK199" s="103">
        <f t="shared" si="124"/>
        <v>0.11250980123788015</v>
      </c>
      <c r="AL199" s="103">
        <f t="shared" si="125"/>
        <v>1.6337730659571532</v>
      </c>
      <c r="AM199" s="103">
        <f t="shared" si="126"/>
        <v>1.0650464453215291</v>
      </c>
      <c r="AN199" s="103">
        <f t="shared" si="153"/>
        <v>45.50291842773499</v>
      </c>
      <c r="AO199" s="103">
        <f t="shared" si="153"/>
        <v>45.502918427734983</v>
      </c>
      <c r="AP199" s="103">
        <f t="shared" si="153"/>
        <v>45.50291842773359</v>
      </c>
      <c r="AQ199" s="103">
        <f t="shared" si="153"/>
        <v>45.502918427488027</v>
      </c>
      <c r="AR199" s="103">
        <f t="shared" si="153"/>
        <v>45.502918384055555</v>
      </c>
      <c r="AS199" s="103">
        <f t="shared" si="153"/>
        <v>45.502910702959433</v>
      </c>
      <c r="AT199" s="103">
        <f t="shared" si="153"/>
        <v>45.501570280092558</v>
      </c>
      <c r="AU199" s="103">
        <f t="shared" si="128"/>
        <v>45.390327021603596</v>
      </c>
    </row>
    <row r="200" spans="1:47" ht="12.95" customHeight="1" x14ac:dyDescent="0.2">
      <c r="A200" s="103" t="s">
        <v>49</v>
      </c>
      <c r="C200" s="122">
        <v>47794.370999999999</v>
      </c>
      <c r="D200" s="122"/>
      <c r="E200" s="103">
        <f t="shared" si="110"/>
        <v>-4771.9578747558799</v>
      </c>
      <c r="F200" s="103">
        <f t="shared" si="111"/>
        <v>-4772</v>
      </c>
      <c r="G200" s="103">
        <f t="shared" si="148"/>
        <v>4.1543999999703374E-2</v>
      </c>
      <c r="I200" s="103">
        <f t="shared" si="151"/>
        <v>4.1543999999703374E-2</v>
      </c>
      <c r="P200" s="103">
        <f t="shared" si="113"/>
        <v>-1.4947032366045564E-2</v>
      </c>
      <c r="Q200" s="121">
        <f t="shared" si="114"/>
        <v>32775.870999999999</v>
      </c>
      <c r="S200" s="103">
        <f t="shared" si="115"/>
        <v>3.1912367377480945E-3</v>
      </c>
      <c r="T200" s="103">
        <f t="shared" si="152"/>
        <v>0.1</v>
      </c>
      <c r="U200" s="103">
        <f t="shared" si="149"/>
        <v>3.1912367377480948E-4</v>
      </c>
      <c r="Z200" s="103">
        <f t="shared" si="117"/>
        <v>-4772</v>
      </c>
      <c r="AA200" s="103">
        <f t="shared" si="118"/>
        <v>7.3854818186486941E-3</v>
      </c>
      <c r="AB200" s="103">
        <f t="shared" si="119"/>
        <v>3.4634301684219125E-2</v>
      </c>
      <c r="AC200" s="103">
        <f t="shared" si="120"/>
        <v>5.6491032365748942E-2</v>
      </c>
      <c r="AD200" s="103">
        <f t="shared" si="129"/>
        <v>3.4158518181054677E-2</v>
      </c>
      <c r="AE200" s="103">
        <f t="shared" si="130"/>
        <v>1.1668043643254429E-4</v>
      </c>
      <c r="AF200" s="103">
        <f t="shared" si="131"/>
        <v>5.6491032365748942E-2</v>
      </c>
      <c r="AG200" s="118"/>
      <c r="AH200" s="103">
        <f t="shared" si="121"/>
        <v>6.9096983154842504E-3</v>
      </c>
      <c r="AI200" s="103">
        <f t="shared" si="122"/>
        <v>0.98716087213248749</v>
      </c>
      <c r="AJ200" s="103">
        <f t="shared" si="123"/>
        <v>0.50516809752564273</v>
      </c>
      <c r="AK200" s="103">
        <f t="shared" si="124"/>
        <v>0.11199977467692038</v>
      </c>
      <c r="AL200" s="103">
        <f t="shared" si="125"/>
        <v>1.6849333997412346</v>
      </c>
      <c r="AM200" s="103">
        <f t="shared" si="126"/>
        <v>1.1211844810924998</v>
      </c>
      <c r="AN200" s="103">
        <f t="shared" si="153"/>
        <v>45.55426465132954</v>
      </c>
      <c r="AO200" s="103">
        <f t="shared" si="153"/>
        <v>45.55426465132954</v>
      </c>
      <c r="AP200" s="103">
        <f t="shared" si="153"/>
        <v>45.55426465132954</v>
      </c>
      <c r="AQ200" s="103">
        <f t="shared" si="153"/>
        <v>45.554264651329547</v>
      </c>
      <c r="AR200" s="103">
        <f t="shared" si="153"/>
        <v>45.554264651320977</v>
      </c>
      <c r="AS200" s="103">
        <f t="shared" si="153"/>
        <v>45.554264716170351</v>
      </c>
      <c r="AT200" s="103">
        <f t="shared" si="153"/>
        <v>45.553563911880879</v>
      </c>
      <c r="AU200" s="103">
        <f t="shared" si="128"/>
        <v>45.441531447258683</v>
      </c>
    </row>
    <row r="201" spans="1:47" ht="12.95" customHeight="1" x14ac:dyDescent="0.2">
      <c r="A201" s="103" t="s">
        <v>50</v>
      </c>
      <c r="C201" s="122">
        <v>47822.457999999999</v>
      </c>
      <c r="D201" s="122"/>
      <c r="E201" s="103">
        <f t="shared" si="110"/>
        <v>-4743.4779081770257</v>
      </c>
      <c r="F201" s="103">
        <f t="shared" si="111"/>
        <v>-4743.5</v>
      </c>
      <c r="G201" s="103">
        <f t="shared" si="148"/>
        <v>2.178700000513345E-2</v>
      </c>
      <c r="I201" s="103">
        <f t="shared" si="151"/>
        <v>2.178700000513345E-2</v>
      </c>
      <c r="P201" s="103">
        <f t="shared" si="113"/>
        <v>-1.4503975427053395E-2</v>
      </c>
      <c r="Q201" s="121">
        <f t="shared" si="114"/>
        <v>32803.957999999999</v>
      </c>
      <c r="S201" s="103">
        <f t="shared" si="115"/>
        <v>1.3170348978195892E-3</v>
      </c>
      <c r="T201" s="103">
        <f t="shared" si="152"/>
        <v>0.1</v>
      </c>
      <c r="U201" s="103">
        <f t="shared" si="149"/>
        <v>1.3170348978195894E-4</v>
      </c>
      <c r="Z201" s="103">
        <f t="shared" si="117"/>
        <v>-4743.5</v>
      </c>
      <c r="AA201" s="103">
        <f t="shared" si="118"/>
        <v>7.9661374174664068E-3</v>
      </c>
      <c r="AB201" s="103">
        <f t="shared" si="119"/>
        <v>1.4256160735402739E-2</v>
      </c>
      <c r="AC201" s="103">
        <f t="shared" si="120"/>
        <v>3.6290975432186845E-2</v>
      </c>
      <c r="AD201" s="103">
        <f t="shared" si="129"/>
        <v>1.3820862587667043E-2</v>
      </c>
      <c r="AE201" s="103">
        <f t="shared" si="130"/>
        <v>1.9101624266717457E-5</v>
      </c>
      <c r="AF201" s="103">
        <f t="shared" si="131"/>
        <v>3.6290975432186845E-2</v>
      </c>
      <c r="AG201" s="118"/>
      <c r="AH201" s="103">
        <f t="shared" si="121"/>
        <v>7.530839269730711E-3</v>
      </c>
      <c r="AI201" s="103">
        <f t="shared" si="122"/>
        <v>0.98274377830416781</v>
      </c>
      <c r="AJ201" s="103">
        <f t="shared" si="123"/>
        <v>0.53888679039429488</v>
      </c>
      <c r="AK201" s="103">
        <f t="shared" si="124"/>
        <v>0.11140473753330045</v>
      </c>
      <c r="AL201" s="103">
        <f t="shared" si="125"/>
        <v>1.7244717093381108</v>
      </c>
      <c r="AM201" s="103">
        <f t="shared" si="126"/>
        <v>1.1668220397097915</v>
      </c>
      <c r="AN201" s="103">
        <f t="shared" si="153"/>
        <v>45.59415126024367</v>
      </c>
      <c r="AO201" s="103">
        <f t="shared" si="153"/>
        <v>45.59415126024367</v>
      </c>
      <c r="AP201" s="103">
        <f t="shared" si="153"/>
        <v>45.594151260243578</v>
      </c>
      <c r="AQ201" s="103">
        <f t="shared" si="153"/>
        <v>45.594151260262812</v>
      </c>
      <c r="AR201" s="103">
        <f t="shared" si="153"/>
        <v>45.594151256106379</v>
      </c>
      <c r="AS201" s="103">
        <f t="shared" si="153"/>
        <v>45.594152154342225</v>
      </c>
      <c r="AT201" s="103">
        <f t="shared" si="153"/>
        <v>45.593957580256252</v>
      </c>
      <c r="AU201" s="103">
        <f t="shared" si="128"/>
        <v>45.481512985098952</v>
      </c>
    </row>
    <row r="202" spans="1:47" ht="12.95" customHeight="1" x14ac:dyDescent="0.2">
      <c r="A202" s="103" t="s">
        <v>50</v>
      </c>
      <c r="C202" s="122">
        <v>47823.447999999997</v>
      </c>
      <c r="D202" s="122"/>
      <c r="E202" s="103">
        <f t="shared" si="110"/>
        <v>-4742.4740570390259</v>
      </c>
      <c r="F202" s="103">
        <f t="shared" si="111"/>
        <v>-4742.5</v>
      </c>
      <c r="G202" s="103">
        <f t="shared" si="148"/>
        <v>2.5585000003047753E-2</v>
      </c>
      <c r="I202" s="103">
        <f t="shared" si="151"/>
        <v>2.5585000003047753E-2</v>
      </c>
      <c r="P202" s="103">
        <f t="shared" si="113"/>
        <v>-1.4488833728356378E-2</v>
      </c>
      <c r="Q202" s="121">
        <f t="shared" si="114"/>
        <v>32804.947999999997</v>
      </c>
      <c r="S202" s="103">
        <f t="shared" si="115"/>
        <v>1.6059121499322239E-3</v>
      </c>
      <c r="T202" s="103">
        <f t="shared" si="152"/>
        <v>0.1</v>
      </c>
      <c r="U202" s="103">
        <f t="shared" si="149"/>
        <v>1.6059121499322241E-4</v>
      </c>
      <c r="Z202" s="103">
        <f t="shared" si="117"/>
        <v>-4742.5</v>
      </c>
      <c r="AA202" s="103">
        <f t="shared" si="118"/>
        <v>7.9862484068834814E-3</v>
      </c>
      <c r="AB202" s="103">
        <f t="shared" si="119"/>
        <v>1.8032628086949349E-2</v>
      </c>
      <c r="AC202" s="103">
        <f t="shared" si="120"/>
        <v>4.0073833731404135E-2</v>
      </c>
      <c r="AD202" s="103">
        <f t="shared" si="129"/>
        <v>1.7598751596164273E-2</v>
      </c>
      <c r="AE202" s="103">
        <f t="shared" si="130"/>
        <v>3.0971605774349457E-5</v>
      </c>
      <c r="AF202" s="103">
        <f t="shared" si="131"/>
        <v>4.0073833731404135E-2</v>
      </c>
      <c r="AG202" s="118"/>
      <c r="AH202" s="103">
        <f t="shared" si="121"/>
        <v>7.5523719160984033E-3</v>
      </c>
      <c r="AI202" s="103">
        <f t="shared" si="122"/>
        <v>0.98258995702279983</v>
      </c>
      <c r="AJ202" s="103">
        <f t="shared" si="123"/>
        <v>0.5400495085798509</v>
      </c>
      <c r="AK202" s="103">
        <f t="shared" si="124"/>
        <v>0.11138080236562904</v>
      </c>
      <c r="AL202" s="103">
        <f t="shared" si="125"/>
        <v>1.7258526001894179</v>
      </c>
      <c r="AM202" s="103">
        <f t="shared" si="126"/>
        <v>1.1684538232727655</v>
      </c>
      <c r="AN202" s="103">
        <f t="shared" si="153"/>
        <v>45.595547550398223</v>
      </c>
      <c r="AO202" s="103">
        <f t="shared" si="153"/>
        <v>45.595547550398223</v>
      </c>
      <c r="AP202" s="103">
        <f t="shared" si="153"/>
        <v>45.59554755039813</v>
      </c>
      <c r="AQ202" s="103">
        <f t="shared" si="153"/>
        <v>45.59554755041745</v>
      </c>
      <c r="AR202" s="103">
        <f t="shared" si="153"/>
        <v>45.595547546379628</v>
      </c>
      <c r="AS202" s="103">
        <f t="shared" si="153"/>
        <v>45.595548390301317</v>
      </c>
      <c r="AT202" s="103">
        <f t="shared" si="153"/>
        <v>45.595371641310066</v>
      </c>
      <c r="AU202" s="103">
        <f t="shared" si="128"/>
        <v>45.482915846075798</v>
      </c>
    </row>
    <row r="203" spans="1:47" ht="12.95" customHeight="1" x14ac:dyDescent="0.2">
      <c r="A203" s="103" t="s">
        <v>50</v>
      </c>
      <c r="C203" s="122">
        <v>47826.43</v>
      </c>
      <c r="D203" s="122"/>
      <c r="E203" s="103">
        <f t="shared" si="110"/>
        <v>-4739.4503357324338</v>
      </c>
      <c r="F203" s="103">
        <f t="shared" si="111"/>
        <v>-4739.5</v>
      </c>
      <c r="G203" s="103">
        <f t="shared" si="148"/>
        <v>4.8979000006511342E-2</v>
      </c>
      <c r="I203" s="103">
        <f t="shared" si="151"/>
        <v>4.8979000006511342E-2</v>
      </c>
      <c r="P203" s="103">
        <f t="shared" si="113"/>
        <v>-1.4443574848332939E-2</v>
      </c>
      <c r="Q203" s="121">
        <f t="shared" si="114"/>
        <v>32807.93</v>
      </c>
      <c r="S203" s="103">
        <f t="shared" si="115"/>
        <v>4.0224230012183273E-3</v>
      </c>
      <c r="T203" s="103">
        <f t="shared" si="152"/>
        <v>0.1</v>
      </c>
      <c r="U203" s="103">
        <f t="shared" si="149"/>
        <v>4.0224230012183274E-4</v>
      </c>
      <c r="Z203" s="103">
        <f t="shared" si="117"/>
        <v>-4739.5</v>
      </c>
      <c r="AA203" s="103">
        <f t="shared" si="118"/>
        <v>8.0464722441203566E-3</v>
      </c>
      <c r="AB203" s="103">
        <f t="shared" si="119"/>
        <v>4.1362138827477989E-2</v>
      </c>
      <c r="AC203" s="103">
        <f t="shared" si="120"/>
        <v>6.3422574854844288E-2</v>
      </c>
      <c r="AD203" s="103">
        <f t="shared" si="129"/>
        <v>4.0932527762390987E-2</v>
      </c>
      <c r="AE203" s="103">
        <f t="shared" si="130"/>
        <v>1.6754718290189089E-4</v>
      </c>
      <c r="AF203" s="103">
        <f t="shared" si="131"/>
        <v>6.3422574854844288E-2</v>
      </c>
      <c r="AG203" s="118"/>
      <c r="AH203" s="103">
        <f t="shared" si="121"/>
        <v>7.6168611790333532E-3</v>
      </c>
      <c r="AI203" s="103">
        <f t="shared" si="122"/>
        <v>0.9821289820312189</v>
      </c>
      <c r="AJ203" s="103">
        <f t="shared" si="123"/>
        <v>0.54352929994902321</v>
      </c>
      <c r="AK203" s="103">
        <f t="shared" si="124"/>
        <v>0.11130776904079417</v>
      </c>
      <c r="AL203" s="103">
        <f t="shared" si="125"/>
        <v>1.7299926809329704</v>
      </c>
      <c r="AM203" s="103">
        <f t="shared" si="126"/>
        <v>1.173361935832369</v>
      </c>
      <c r="AN203" s="103">
        <f t="shared" si="153"/>
        <v>45.599735110265989</v>
      </c>
      <c r="AO203" s="103">
        <f t="shared" si="153"/>
        <v>45.599735110265989</v>
      </c>
      <c r="AP203" s="103">
        <f t="shared" si="153"/>
        <v>45.599735110265897</v>
      </c>
      <c r="AQ203" s="103">
        <f t="shared" si="153"/>
        <v>45.599735110283774</v>
      </c>
      <c r="AR203" s="103">
        <f t="shared" si="153"/>
        <v>45.599735106882939</v>
      </c>
      <c r="AS203" s="103">
        <f t="shared" si="153"/>
        <v>45.599735753896859</v>
      </c>
      <c r="AT203" s="103">
        <f t="shared" si="153"/>
        <v>45.599612496494949</v>
      </c>
      <c r="AU203" s="103">
        <f t="shared" si="128"/>
        <v>45.487124429006357</v>
      </c>
    </row>
    <row r="204" spans="1:47" ht="12.95" customHeight="1" x14ac:dyDescent="0.2">
      <c r="A204" s="103" t="s">
        <v>51</v>
      </c>
      <c r="C204" s="122">
        <v>47894.413</v>
      </c>
      <c r="D204" s="122"/>
      <c r="E204" s="103">
        <f t="shared" si="110"/>
        <v>-4670.5161822831396</v>
      </c>
      <c r="F204" s="103">
        <f t="shared" si="111"/>
        <v>-4670.5</v>
      </c>
      <c r="I204" s="103">
        <f t="shared" si="151"/>
        <v>0</v>
      </c>
      <c r="P204" s="103">
        <f t="shared" si="113"/>
        <v>-1.3473041087935348E-2</v>
      </c>
      <c r="Q204" s="121">
        <f t="shared" si="114"/>
        <v>32875.913</v>
      </c>
      <c r="R204" s="103">
        <f>+C204-(C$7+F204*C$8)</f>
        <v>-1.5958999996655621E-2</v>
      </c>
      <c r="S204" s="103">
        <f t="shared" si="115"/>
        <v>1.8152283615719412E-4</v>
      </c>
      <c r="Z204" s="103">
        <f t="shared" si="117"/>
        <v>-4670.5</v>
      </c>
      <c r="AA204" s="103">
        <f t="shared" si="118"/>
        <v>9.3845040985966934E-3</v>
      </c>
      <c r="AB204" s="103">
        <f t="shared" si="119"/>
        <v>-9.0531861309036503E-3</v>
      </c>
      <c r="AC204" s="103">
        <f t="shared" si="120"/>
        <v>1.3473041087935348E-2</v>
      </c>
      <c r="AD204" s="103">
        <f t="shared" si="129"/>
        <v>-9.3845040985966934E-3</v>
      </c>
      <c r="AE204" s="103">
        <f t="shared" si="130"/>
        <v>0</v>
      </c>
      <c r="AF204" s="103">
        <f t="shared" si="131"/>
        <v>1.3473041087935348E-2</v>
      </c>
      <c r="AG204" s="118"/>
      <c r="AH204" s="103">
        <f t="shared" si="121"/>
        <v>9.0531861309036503E-3</v>
      </c>
      <c r="AI204" s="103">
        <f t="shared" si="122"/>
        <v>0.97174208909615967</v>
      </c>
      <c r="AJ204" s="103">
        <f t="shared" si="123"/>
        <v>0.62004756621308132</v>
      </c>
      <c r="AK204" s="103">
        <f t="shared" si="124"/>
        <v>0.10913424395408572</v>
      </c>
      <c r="AL204" s="103">
        <f t="shared" si="125"/>
        <v>1.8241599967974775</v>
      </c>
      <c r="AM204" s="103">
        <f t="shared" si="126"/>
        <v>1.2919060707404051</v>
      </c>
      <c r="AN204" s="103">
        <f t="shared" si="153"/>
        <v>45.695513734592922</v>
      </c>
      <c r="AO204" s="103">
        <f t="shared" si="153"/>
        <v>45.695513734591763</v>
      </c>
      <c r="AP204" s="103">
        <f t="shared" si="153"/>
        <v>45.695513734664488</v>
      </c>
      <c r="AQ204" s="103">
        <f t="shared" si="153"/>
        <v>45.695513730119501</v>
      </c>
      <c r="AR204" s="103">
        <f t="shared" si="153"/>
        <v>45.695514014158135</v>
      </c>
      <c r="AS204" s="103">
        <f t="shared" si="153"/>
        <v>45.695496262100491</v>
      </c>
      <c r="AT204" s="103">
        <f t="shared" si="153"/>
        <v>45.696601551873492</v>
      </c>
      <c r="AU204" s="103">
        <f t="shared" si="128"/>
        <v>45.583921836409111</v>
      </c>
    </row>
    <row r="205" spans="1:47" ht="12.95" customHeight="1" x14ac:dyDescent="0.2">
      <c r="A205" s="103" t="s">
        <v>51</v>
      </c>
      <c r="C205" s="122">
        <v>47905.294000000002</v>
      </c>
      <c r="D205" s="122"/>
      <c r="E205" s="103">
        <f t="shared" si="110"/>
        <v>-4659.4829456845519</v>
      </c>
      <c r="F205" s="103">
        <f t="shared" si="111"/>
        <v>-4659.5</v>
      </c>
      <c r="G205" s="103">
        <f>+C205-(C$7+F205*C$8)</f>
        <v>1.6819000004034024E-2</v>
      </c>
      <c r="I205" s="103">
        <f t="shared" si="151"/>
        <v>1.6819000004034024E-2</v>
      </c>
      <c r="P205" s="103">
        <f t="shared" si="113"/>
        <v>-1.3331102455832414E-2</v>
      </c>
      <c r="Q205" s="121">
        <f t="shared" si="114"/>
        <v>32886.794000000002</v>
      </c>
      <c r="S205" s="103">
        <f t="shared" si="115"/>
        <v>9.0902867834044424E-4</v>
      </c>
      <c r="T205" s="103">
        <f>T$16</f>
        <v>0.1</v>
      </c>
      <c r="U205" s="103">
        <f>+T205*S205</f>
        <v>9.0902867834044432E-5</v>
      </c>
      <c r="Z205" s="103">
        <f t="shared" si="117"/>
        <v>-4659.5</v>
      </c>
      <c r="AA205" s="103">
        <f t="shared" si="118"/>
        <v>9.5890944836074764E-3</v>
      </c>
      <c r="AB205" s="103">
        <f t="shared" si="119"/>
        <v>7.5455202186522716E-3</v>
      </c>
      <c r="AC205" s="103">
        <f t="shared" si="120"/>
        <v>3.0150102459866438E-2</v>
      </c>
      <c r="AD205" s="103">
        <f t="shared" si="129"/>
        <v>7.2299055204265474E-3</v>
      </c>
      <c r="AE205" s="103">
        <f t="shared" si="130"/>
        <v>5.2271533834294267E-6</v>
      </c>
      <c r="AF205" s="103">
        <f t="shared" si="131"/>
        <v>3.0150102459866438E-2</v>
      </c>
      <c r="AG205" s="118"/>
      <c r="AH205" s="103">
        <f t="shared" si="121"/>
        <v>9.2734797853817521E-3</v>
      </c>
      <c r="AI205" s="103">
        <f t="shared" si="122"/>
        <v>0.97012687900144434</v>
      </c>
      <c r="AJ205" s="103">
        <f t="shared" si="123"/>
        <v>0.6316134452946679</v>
      </c>
      <c r="AK205" s="103">
        <f t="shared" si="124"/>
        <v>0.10870321694358878</v>
      </c>
      <c r="AL205" s="103">
        <f t="shared" si="125"/>
        <v>1.8389892230327172</v>
      </c>
      <c r="AM205" s="103">
        <f t="shared" si="126"/>
        <v>1.3118875999655852</v>
      </c>
      <c r="AN205" s="103">
        <f t="shared" si="153"/>
        <v>45.710689532620506</v>
      </c>
      <c r="AO205" s="103">
        <f t="shared" si="153"/>
        <v>45.710689532618247</v>
      </c>
      <c r="AP205" s="103">
        <f t="shared" si="153"/>
        <v>45.710689532746045</v>
      </c>
      <c r="AQ205" s="103">
        <f t="shared" si="153"/>
        <v>45.710689525522888</v>
      </c>
      <c r="AR205" s="103">
        <f t="shared" si="153"/>
        <v>45.710689933774781</v>
      </c>
      <c r="AS205" s="103">
        <f t="shared" si="153"/>
        <v>45.710666857783387</v>
      </c>
      <c r="AT205" s="103">
        <f t="shared" si="153"/>
        <v>45.71196598702376</v>
      </c>
      <c r="AU205" s="103">
        <f t="shared" si="128"/>
        <v>45.59935330715448</v>
      </c>
    </row>
    <row r="206" spans="1:47" ht="12.95" customHeight="1" x14ac:dyDescent="0.2">
      <c r="A206" s="103" t="s">
        <v>51</v>
      </c>
      <c r="C206" s="122">
        <v>47906.252</v>
      </c>
      <c r="D206" s="122"/>
      <c r="E206" s="103">
        <f t="shared" si="110"/>
        <v>-4658.511542260102</v>
      </c>
      <c r="F206" s="103">
        <f t="shared" si="111"/>
        <v>-4658.5</v>
      </c>
      <c r="I206" s="103">
        <f t="shared" si="151"/>
        <v>0</v>
      </c>
      <c r="P206" s="103">
        <f t="shared" si="113"/>
        <v>-1.3318377222134734E-2</v>
      </c>
      <c r="Q206" s="121">
        <f t="shared" si="114"/>
        <v>32887.752</v>
      </c>
      <c r="R206" s="103">
        <f>+C206-(C$7+F206*C$8)</f>
        <v>-1.1382999997294974E-2</v>
      </c>
      <c r="S206" s="103">
        <f t="shared" si="115"/>
        <v>1.773791718310773E-4</v>
      </c>
      <c r="Z206" s="103">
        <f t="shared" si="117"/>
        <v>-4658.5</v>
      </c>
      <c r="AA206" s="103">
        <f t="shared" si="118"/>
        <v>9.6075699685520075E-3</v>
      </c>
      <c r="AB206" s="103">
        <f t="shared" si="119"/>
        <v>-9.2933832951240837E-3</v>
      </c>
      <c r="AC206" s="103">
        <f t="shared" si="120"/>
        <v>1.3318377222134734E-2</v>
      </c>
      <c r="AD206" s="103">
        <f t="shared" si="129"/>
        <v>-9.6075699685520075E-3</v>
      </c>
      <c r="AE206" s="103">
        <f t="shared" si="130"/>
        <v>0</v>
      </c>
      <c r="AF206" s="103">
        <f t="shared" si="131"/>
        <v>1.3318377222134734E-2</v>
      </c>
      <c r="AG206" s="118"/>
      <c r="AH206" s="103">
        <f t="shared" si="121"/>
        <v>9.2933832951240837E-3</v>
      </c>
      <c r="AI206" s="103">
        <f t="shared" si="122"/>
        <v>0.96998062751782799</v>
      </c>
      <c r="AJ206" s="103">
        <f t="shared" si="123"/>
        <v>0.63265614822365401</v>
      </c>
      <c r="AK206" s="103">
        <f t="shared" si="124"/>
        <v>0.10866291919443304</v>
      </c>
      <c r="AL206" s="103">
        <f t="shared" si="125"/>
        <v>1.8403348922721419</v>
      </c>
      <c r="AM206" s="103">
        <f t="shared" si="126"/>
        <v>1.3137200337205086</v>
      </c>
      <c r="AN206" s="103">
        <f t="shared" si="153"/>
        <v>45.712067900557329</v>
      </c>
      <c r="AO206" s="103">
        <f t="shared" si="153"/>
        <v>45.712067900554935</v>
      </c>
      <c r="AP206" s="103">
        <f t="shared" si="153"/>
        <v>45.712067900689021</v>
      </c>
      <c r="AQ206" s="103">
        <f t="shared" si="153"/>
        <v>45.712067893175913</v>
      </c>
      <c r="AR206" s="103">
        <f t="shared" si="153"/>
        <v>45.712068314164661</v>
      </c>
      <c r="AS206" s="103">
        <f t="shared" si="153"/>
        <v>45.712044722816181</v>
      </c>
      <c r="AT206" s="103">
        <f t="shared" si="153"/>
        <v>45.713361423848653</v>
      </c>
      <c r="AU206" s="103">
        <f t="shared" si="128"/>
        <v>45.600756168131333</v>
      </c>
    </row>
    <row r="207" spans="1:47" ht="12.95" customHeight="1" x14ac:dyDescent="0.2">
      <c r="A207" s="103" t="s">
        <v>52</v>
      </c>
      <c r="C207" s="122">
        <v>48106.47</v>
      </c>
      <c r="D207" s="122"/>
      <c r="E207" s="103">
        <f t="shared" si="110"/>
        <v>-4455.4922825141266</v>
      </c>
      <c r="F207" s="103">
        <f t="shared" si="111"/>
        <v>-4455.5</v>
      </c>
      <c r="G207" s="103">
        <f t="shared" ref="G207:G215" si="154">+C207-(C$7+F207*C$8)</f>
        <v>7.6110000009066425E-3</v>
      </c>
      <c r="I207" s="103">
        <f t="shared" si="151"/>
        <v>7.6110000009066425E-3</v>
      </c>
      <c r="P207" s="103">
        <f t="shared" si="113"/>
        <v>-1.1380728253881194E-2</v>
      </c>
      <c r="Q207" s="121">
        <f t="shared" si="114"/>
        <v>33087.97</v>
      </c>
      <c r="S207" s="103">
        <f t="shared" si="115"/>
        <v>3.6068574210370663E-4</v>
      </c>
      <c r="T207" s="103">
        <f t="shared" ref="T207:T215" si="155">T$16</f>
        <v>0.1</v>
      </c>
      <c r="U207" s="103">
        <f t="shared" ref="U207:U215" si="156">+T207*S207</f>
        <v>3.6068574210370666E-5</v>
      </c>
      <c r="Z207" s="103">
        <f t="shared" si="117"/>
        <v>-4455.5</v>
      </c>
      <c r="AA207" s="103">
        <f t="shared" si="118"/>
        <v>1.2894449300650764E-2</v>
      </c>
      <c r="AB207" s="103">
        <f t="shared" si="119"/>
        <v>-5.2607213346012125E-3</v>
      </c>
      <c r="AC207" s="103">
        <f t="shared" si="120"/>
        <v>1.8991728254787836E-2</v>
      </c>
      <c r="AD207" s="103">
        <f t="shared" si="129"/>
        <v>-5.283449299744121E-3</v>
      </c>
      <c r="AE207" s="103">
        <f t="shared" si="130"/>
        <v>2.7914836502966645E-6</v>
      </c>
      <c r="AF207" s="103">
        <f t="shared" si="131"/>
        <v>1.8991728254787836E-2</v>
      </c>
      <c r="AG207" s="118"/>
      <c r="AH207" s="103">
        <f t="shared" si="121"/>
        <v>1.2871721335507855E-2</v>
      </c>
      <c r="AI207" s="103">
        <f t="shared" si="122"/>
        <v>0.94254344911607923</v>
      </c>
      <c r="AJ207" s="103">
        <f t="shared" si="123"/>
        <v>0.81355425682456528</v>
      </c>
      <c r="AK207" s="103">
        <f t="shared" si="124"/>
        <v>9.6992461009104705E-2</v>
      </c>
      <c r="AL207" s="103">
        <f t="shared" si="125"/>
        <v>2.1055952427340277</v>
      </c>
      <c r="AM207" s="103">
        <f t="shared" si="126"/>
        <v>1.7546707290379242</v>
      </c>
      <c r="AN207" s="103">
        <f t="shared" si="153"/>
        <v>45.987785985312968</v>
      </c>
      <c r="AO207" s="103">
        <f t="shared" si="153"/>
        <v>45.987785984218817</v>
      </c>
      <c r="AP207" s="103">
        <f t="shared" si="153"/>
        <v>45.987786007265306</v>
      </c>
      <c r="AQ207" s="103">
        <f t="shared" si="153"/>
        <v>45.987785521825842</v>
      </c>
      <c r="AR207" s="103">
        <f t="shared" si="153"/>
        <v>45.987795746767347</v>
      </c>
      <c r="AS207" s="103">
        <f t="shared" si="153"/>
        <v>45.98758032848577</v>
      </c>
      <c r="AT207" s="103">
        <f t="shared" si="153"/>
        <v>45.992097824860103</v>
      </c>
      <c r="AU207" s="103">
        <f t="shared" si="128"/>
        <v>45.885536946432197</v>
      </c>
    </row>
    <row r="208" spans="1:47" ht="12.95" customHeight="1" x14ac:dyDescent="0.2">
      <c r="A208" s="103" t="s">
        <v>52</v>
      </c>
      <c r="C208" s="122">
        <v>48108.461000000003</v>
      </c>
      <c r="D208" s="122"/>
      <c r="E208" s="103">
        <f t="shared" si="110"/>
        <v>-4453.4734263365872</v>
      </c>
      <c r="F208" s="103">
        <f t="shared" si="111"/>
        <v>-4453.5</v>
      </c>
      <c r="G208" s="103">
        <f t="shared" si="154"/>
        <v>2.6207000002614222E-2</v>
      </c>
      <c r="I208" s="103">
        <f t="shared" si="151"/>
        <v>2.6207000002614222E-2</v>
      </c>
      <c r="P208" s="103">
        <f t="shared" si="113"/>
        <v>-1.1368273444288167E-2</v>
      </c>
      <c r="Q208" s="121">
        <f t="shared" si="114"/>
        <v>33089.961000000003</v>
      </c>
      <c r="S208" s="103">
        <f t="shared" si="115"/>
        <v>1.4119011746094878E-3</v>
      </c>
      <c r="T208" s="103">
        <f t="shared" si="155"/>
        <v>0.1</v>
      </c>
      <c r="U208" s="103">
        <f t="shared" si="156"/>
        <v>1.4119011746094879E-4</v>
      </c>
      <c r="Z208" s="103">
        <f t="shared" si="117"/>
        <v>-4453.5</v>
      </c>
      <c r="AA208" s="103">
        <f t="shared" si="118"/>
        <v>1.2921936033213215E-2</v>
      </c>
      <c r="AB208" s="103">
        <f t="shared" si="119"/>
        <v>1.3304904879597134E-2</v>
      </c>
      <c r="AC208" s="103">
        <f t="shared" si="120"/>
        <v>3.7575273446902389E-2</v>
      </c>
      <c r="AD208" s="103">
        <f t="shared" si="129"/>
        <v>1.3285063969401007E-2</v>
      </c>
      <c r="AE208" s="103">
        <f t="shared" si="130"/>
        <v>1.7649292467107685E-5</v>
      </c>
      <c r="AF208" s="103">
        <f t="shared" si="131"/>
        <v>3.7575273446902389E-2</v>
      </c>
      <c r="AG208" s="118"/>
      <c r="AH208" s="103">
        <f t="shared" si="121"/>
        <v>1.2902095123017088E-2</v>
      </c>
      <c r="AI208" s="103">
        <f t="shared" si="122"/>
        <v>0.94229725558471544</v>
      </c>
      <c r="AJ208" s="103">
        <f t="shared" si="123"/>
        <v>0.81502872238370716</v>
      </c>
      <c r="AK208" s="103">
        <f t="shared" si="124"/>
        <v>9.6846197752021329E-2</v>
      </c>
      <c r="AL208" s="103">
        <f t="shared" si="125"/>
        <v>2.1081354315751568</v>
      </c>
      <c r="AM208" s="103">
        <f t="shared" si="126"/>
        <v>1.7598628522082029</v>
      </c>
      <c r="AN208" s="103">
        <f t="shared" si="153"/>
        <v>45.990464191436757</v>
      </c>
      <c r="AO208" s="103">
        <f t="shared" si="153"/>
        <v>45.990464190304188</v>
      </c>
      <c r="AP208" s="103">
        <f t="shared" si="153"/>
        <v>45.99046421402327</v>
      </c>
      <c r="AQ208" s="103">
        <f t="shared" si="153"/>
        <v>45.99046371728015</v>
      </c>
      <c r="AR208" s="103">
        <f t="shared" si="153"/>
        <v>45.990474120343784</v>
      </c>
      <c r="AS208" s="103">
        <f t="shared" si="153"/>
        <v>45.990256205388363</v>
      </c>
      <c r="AT208" s="103">
        <f t="shared" si="153"/>
        <v>45.9947999024251</v>
      </c>
      <c r="AU208" s="103">
        <f t="shared" si="128"/>
        <v>45.888342668385896</v>
      </c>
    </row>
    <row r="209" spans="1:47" ht="12.95" customHeight="1" x14ac:dyDescent="0.2">
      <c r="A209" s="103" t="s">
        <v>52</v>
      </c>
      <c r="C209" s="122">
        <v>48112.428999999996</v>
      </c>
      <c r="D209" s="122"/>
      <c r="E209" s="103">
        <f t="shared" si="110"/>
        <v>-4449.4499098561973</v>
      </c>
      <c r="F209" s="103">
        <f t="shared" si="111"/>
        <v>-4449.5</v>
      </c>
      <c r="G209" s="103">
        <f t="shared" si="154"/>
        <v>4.9398999995901249E-2</v>
      </c>
      <c r="I209" s="103">
        <f t="shared" si="151"/>
        <v>4.9398999995901249E-2</v>
      </c>
      <c r="P209" s="103">
        <f t="shared" si="113"/>
        <v>-1.1343764127474138E-2</v>
      </c>
      <c r="Q209" s="121">
        <f t="shared" si="114"/>
        <v>33093.928999999996</v>
      </c>
      <c r="S209" s="103">
        <f t="shared" si="115"/>
        <v>3.6896833933480195E-3</v>
      </c>
      <c r="T209" s="103">
        <f t="shared" si="155"/>
        <v>0.1</v>
      </c>
      <c r="U209" s="103">
        <f t="shared" si="156"/>
        <v>3.6896833933480197E-4</v>
      </c>
      <c r="Z209" s="103">
        <f t="shared" si="117"/>
        <v>-4449.5</v>
      </c>
      <c r="AA209" s="103">
        <f t="shared" si="118"/>
        <v>1.2976607157136633E-2</v>
      </c>
      <c r="AB209" s="103">
        <f t="shared" si="119"/>
        <v>3.6436458729374725E-2</v>
      </c>
      <c r="AC209" s="103">
        <f t="shared" si="120"/>
        <v>6.0742764123375384E-2</v>
      </c>
      <c r="AD209" s="103">
        <f t="shared" si="129"/>
        <v>3.6422392838764618E-2</v>
      </c>
      <c r="AE209" s="103">
        <f t="shared" si="130"/>
        <v>1.3265907001012921E-4</v>
      </c>
      <c r="AF209" s="103">
        <f t="shared" si="131"/>
        <v>6.0742764123375384E-2</v>
      </c>
      <c r="AG209" s="118"/>
      <c r="AH209" s="103">
        <f t="shared" si="121"/>
        <v>1.2962541266526522E-2</v>
      </c>
      <c r="AI209" s="103">
        <f t="shared" si="122"/>
        <v>0.94180637078763019</v>
      </c>
      <c r="AJ209" s="103">
        <f t="shared" si="123"/>
        <v>0.81795958087753318</v>
      </c>
      <c r="AK209" s="103">
        <f t="shared" si="124"/>
        <v>9.6552028726342623E-2</v>
      </c>
      <c r="AL209" s="103">
        <f t="shared" si="125"/>
        <v>2.1132118353442446</v>
      </c>
      <c r="AM209" s="103">
        <f t="shared" si="126"/>
        <v>1.7703088464659331</v>
      </c>
      <c r="AN209" s="103">
        <f t="shared" si="153"/>
        <v>45.995818508314429</v>
      </c>
      <c r="AO209" s="103">
        <f t="shared" si="153"/>
        <v>45.995818507101895</v>
      </c>
      <c r="AP209" s="103">
        <f t="shared" si="153"/>
        <v>45.99581853220846</v>
      </c>
      <c r="AQ209" s="103">
        <f t="shared" si="153"/>
        <v>45.99581801235319</v>
      </c>
      <c r="AR209" s="103">
        <f t="shared" si="153"/>
        <v>45.995828776335152</v>
      </c>
      <c r="AS209" s="103">
        <f t="shared" si="153"/>
        <v>45.995605850369557</v>
      </c>
      <c r="AT209" s="103">
        <f t="shared" si="153"/>
        <v>46.000201544261039</v>
      </c>
      <c r="AU209" s="103">
        <f t="shared" si="128"/>
        <v>45.893954112293301</v>
      </c>
    </row>
    <row r="210" spans="1:47" ht="12.95" customHeight="1" x14ac:dyDescent="0.2">
      <c r="A210" s="103" t="s">
        <v>52</v>
      </c>
      <c r="C210" s="122">
        <v>48113.434000000001</v>
      </c>
      <c r="D210" s="122"/>
      <c r="E210" s="103">
        <f t="shared" si="110"/>
        <v>-4448.430848852463</v>
      </c>
      <c r="F210" s="103">
        <f t="shared" si="111"/>
        <v>-4448.5</v>
      </c>
      <c r="G210" s="103">
        <f t="shared" si="154"/>
        <v>6.8197000000509433E-2</v>
      </c>
      <c r="I210" s="103">
        <f t="shared" si="151"/>
        <v>6.8197000000509433E-2</v>
      </c>
      <c r="P210" s="103">
        <f t="shared" si="113"/>
        <v>-1.1337720259168484E-2</v>
      </c>
      <c r="Q210" s="121">
        <f t="shared" si="114"/>
        <v>33094.934000000001</v>
      </c>
      <c r="S210" s="103">
        <f t="shared" si="115"/>
        <v>6.3257717267852214E-3</v>
      </c>
      <c r="T210" s="103">
        <f t="shared" si="155"/>
        <v>0.1</v>
      </c>
      <c r="U210" s="103">
        <f t="shared" si="156"/>
        <v>6.3257717267852214E-4</v>
      </c>
      <c r="Z210" s="103">
        <f t="shared" si="117"/>
        <v>-4448.5</v>
      </c>
      <c r="AA210" s="103">
        <f t="shared" si="118"/>
        <v>1.2990211856896744E-2</v>
      </c>
      <c r="AB210" s="103">
        <f t="shared" si="119"/>
        <v>5.5219410089807033E-2</v>
      </c>
      <c r="AC210" s="103">
        <f t="shared" si="120"/>
        <v>7.9534720259677921E-2</v>
      </c>
      <c r="AD210" s="103">
        <f t="shared" si="129"/>
        <v>5.5206788143612691E-2</v>
      </c>
      <c r="AE210" s="103">
        <f t="shared" si="130"/>
        <v>3.0477894571337351E-4</v>
      </c>
      <c r="AF210" s="103">
        <f t="shared" si="131"/>
        <v>7.9534720259677921E-2</v>
      </c>
      <c r="AG210" s="118"/>
      <c r="AH210" s="103">
        <f t="shared" si="121"/>
        <v>1.29775899107024E-2</v>
      </c>
      <c r="AI210" s="103">
        <f t="shared" si="122"/>
        <v>0.94168396307357716</v>
      </c>
      <c r="AJ210" s="103">
        <f t="shared" si="123"/>
        <v>0.81868853076172887</v>
      </c>
      <c r="AK210" s="103">
        <f t="shared" si="124"/>
        <v>9.6478145552634703E-2</v>
      </c>
      <c r="AL210" s="103">
        <f t="shared" si="125"/>
        <v>2.114480110608485</v>
      </c>
      <c r="AM210" s="103">
        <f t="shared" si="126"/>
        <v>1.7729333138893342</v>
      </c>
      <c r="AN210" s="103">
        <f t="shared" si="153"/>
        <v>45.997156652036892</v>
      </c>
      <c r="AO210" s="103">
        <f t="shared" si="153"/>
        <v>45.99715665080371</v>
      </c>
      <c r="AP210" s="103">
        <f t="shared" si="153"/>
        <v>45.997156676266066</v>
      </c>
      <c r="AQ210" s="103">
        <f t="shared" si="153"/>
        <v>45.997156150527097</v>
      </c>
      <c r="AR210" s="103">
        <f t="shared" si="153"/>
        <v>45.997167005706729</v>
      </c>
      <c r="AS210" s="103">
        <f t="shared" si="153"/>
        <v>45.996942823446823</v>
      </c>
      <c r="AT210" s="103">
        <f t="shared" si="153"/>
        <v>46.001551431718632</v>
      </c>
      <c r="AU210" s="103">
        <f t="shared" si="128"/>
        <v>45.895356973270154</v>
      </c>
    </row>
    <row r="211" spans="1:47" ht="12.95" customHeight="1" x14ac:dyDescent="0.2">
      <c r="A211" s="103" t="s">
        <v>52</v>
      </c>
      <c r="C211" s="122">
        <v>48115.396000000001</v>
      </c>
      <c r="D211" s="122"/>
      <c r="E211" s="103">
        <f t="shared" si="110"/>
        <v>-4446.4413984153316</v>
      </c>
      <c r="F211" s="103">
        <f t="shared" si="111"/>
        <v>-4446.5</v>
      </c>
      <c r="G211" s="103">
        <f t="shared" si="154"/>
        <v>5.7792999999946915E-2</v>
      </c>
      <c r="I211" s="103">
        <f t="shared" si="151"/>
        <v>5.7792999999946915E-2</v>
      </c>
      <c r="P211" s="103">
        <f t="shared" si="113"/>
        <v>-1.1325732752155915E-2</v>
      </c>
      <c r="Q211" s="121">
        <f t="shared" si="114"/>
        <v>33096.896000000001</v>
      </c>
      <c r="S211" s="103">
        <f t="shared" si="115"/>
        <v>4.7773992172566119E-3</v>
      </c>
      <c r="T211" s="103">
        <f t="shared" si="155"/>
        <v>0.1</v>
      </c>
      <c r="U211" s="103">
        <f t="shared" si="156"/>
        <v>4.7773992172566121E-4</v>
      </c>
      <c r="Z211" s="103">
        <f t="shared" si="117"/>
        <v>-4446.5</v>
      </c>
      <c r="AA211" s="103">
        <f t="shared" si="118"/>
        <v>1.3017345447583548E-2</v>
      </c>
      <c r="AB211" s="103">
        <f t="shared" si="119"/>
        <v>4.4785388382303067E-2</v>
      </c>
      <c r="AC211" s="103">
        <f t="shared" si="120"/>
        <v>6.9118732752102827E-2</v>
      </c>
      <c r="AD211" s="103">
        <f t="shared" si="129"/>
        <v>4.4775654552363368E-2</v>
      </c>
      <c r="AE211" s="103">
        <f t="shared" si="130"/>
        <v>2.0048592405925785E-4</v>
      </c>
      <c r="AF211" s="103">
        <f t="shared" si="131"/>
        <v>6.9118732752102827E-2</v>
      </c>
      <c r="AG211" s="118"/>
      <c r="AH211" s="103">
        <f t="shared" si="121"/>
        <v>1.3007611617643848E-2</v>
      </c>
      <c r="AI211" s="103">
        <f t="shared" si="122"/>
        <v>0.94143952443826551</v>
      </c>
      <c r="AJ211" s="103">
        <f t="shared" si="123"/>
        <v>0.82014191334620534</v>
      </c>
      <c r="AK211" s="103">
        <f t="shared" si="124"/>
        <v>9.6329971629097719E-2</v>
      </c>
      <c r="AL211" s="103">
        <f t="shared" si="125"/>
        <v>2.1170156729896239</v>
      </c>
      <c r="AM211" s="103">
        <f t="shared" si="126"/>
        <v>1.7781979383050124</v>
      </c>
      <c r="AN211" s="103">
        <f t="shared" si="153"/>
        <v>45.999832418133572</v>
      </c>
      <c r="AO211" s="103">
        <f t="shared" si="153"/>
        <v>45.999832416858268</v>
      </c>
      <c r="AP211" s="103">
        <f t="shared" si="153"/>
        <v>45.999832443043061</v>
      </c>
      <c r="AQ211" s="103">
        <f t="shared" si="153"/>
        <v>45.999831905409359</v>
      </c>
      <c r="AR211" s="103">
        <f t="shared" si="153"/>
        <v>45.999842944138962</v>
      </c>
      <c r="AS211" s="103">
        <f t="shared" si="153"/>
        <v>45.999616245206219</v>
      </c>
      <c r="AT211" s="103">
        <f t="shared" si="153"/>
        <v>46.004250579760473</v>
      </c>
      <c r="AU211" s="103">
        <f t="shared" si="128"/>
        <v>45.89816269522386</v>
      </c>
    </row>
    <row r="212" spans="1:47" ht="12.95" customHeight="1" x14ac:dyDescent="0.2">
      <c r="A212" s="103" t="s">
        <v>52</v>
      </c>
      <c r="C212" s="122">
        <v>48146.434999999998</v>
      </c>
      <c r="D212" s="122"/>
      <c r="E212" s="103">
        <f t="shared" si="110"/>
        <v>-4414.9681302613462</v>
      </c>
      <c r="F212" s="103">
        <f t="shared" si="111"/>
        <v>-4415</v>
      </c>
      <c r="G212" s="103">
        <f t="shared" si="154"/>
        <v>3.1430000002728775E-2</v>
      </c>
      <c r="I212" s="103">
        <f t="shared" si="151"/>
        <v>3.1430000002728775E-2</v>
      </c>
      <c r="P212" s="103">
        <f t="shared" si="113"/>
        <v>-1.1154620146585303E-2</v>
      </c>
      <c r="Q212" s="121">
        <f t="shared" si="114"/>
        <v>33127.934999999998</v>
      </c>
      <c r="S212" s="103">
        <f t="shared" si="115"/>
        <v>1.8134498732613666E-3</v>
      </c>
      <c r="T212" s="103">
        <f t="shared" si="155"/>
        <v>0.1</v>
      </c>
      <c r="U212" s="103">
        <f t="shared" si="156"/>
        <v>1.8134498732613668E-4</v>
      </c>
      <c r="Z212" s="103">
        <f t="shared" si="117"/>
        <v>-4415</v>
      </c>
      <c r="AA212" s="103">
        <f t="shared" si="118"/>
        <v>1.3431273009430278E-2</v>
      </c>
      <c r="AB212" s="103">
        <f t="shared" si="119"/>
        <v>1.79629329941874E-2</v>
      </c>
      <c r="AC212" s="103">
        <f t="shared" si="120"/>
        <v>4.2584620149314079E-2</v>
      </c>
      <c r="AD212" s="103">
        <f t="shared" si="129"/>
        <v>1.7998726993298499E-2</v>
      </c>
      <c r="AE212" s="103">
        <f t="shared" si="130"/>
        <v>3.2395417337929207E-5</v>
      </c>
      <c r="AF212" s="103">
        <f t="shared" si="131"/>
        <v>4.2584620149314079E-2</v>
      </c>
      <c r="AG212" s="118"/>
      <c r="AH212" s="103">
        <f t="shared" si="121"/>
        <v>1.3467067008541375E-2</v>
      </c>
      <c r="AI212" s="103">
        <f t="shared" si="122"/>
        <v>0.93765639428965397</v>
      </c>
      <c r="AJ212" s="103">
        <f t="shared" si="123"/>
        <v>0.84223878838810184</v>
      </c>
      <c r="AK212" s="103">
        <f t="shared" si="124"/>
        <v>9.3925862035502156E-2</v>
      </c>
      <c r="AL212" s="103">
        <f t="shared" si="125"/>
        <v>2.1567793069240686</v>
      </c>
      <c r="AM212" s="103">
        <f t="shared" si="126"/>
        <v>1.8639902078330433</v>
      </c>
      <c r="AN212" s="103">
        <f t="shared" si="153"/>
        <v>46.041885130944308</v>
      </c>
      <c r="AO212" s="103">
        <f t="shared" si="153"/>
        <v>46.041885128849025</v>
      </c>
      <c r="AP212" s="103">
        <f t="shared" si="153"/>
        <v>46.041885168431158</v>
      </c>
      <c r="AQ212" s="103">
        <f t="shared" si="153"/>
        <v>46.041884420680546</v>
      </c>
      <c r="AR212" s="103">
        <f t="shared" si="153"/>
        <v>46.041898546346097</v>
      </c>
      <c r="AS212" s="103">
        <f t="shared" si="153"/>
        <v>46.041631636688585</v>
      </c>
      <c r="AT212" s="103">
        <f t="shared" si="153"/>
        <v>46.046652565343273</v>
      </c>
      <c r="AU212" s="103">
        <f t="shared" si="128"/>
        <v>45.942352815994681</v>
      </c>
    </row>
    <row r="213" spans="1:47" ht="12.95" customHeight="1" x14ac:dyDescent="0.2">
      <c r="A213" s="103" t="s">
        <v>52</v>
      </c>
      <c r="C213" s="122">
        <v>48187.39</v>
      </c>
      <c r="D213" s="122"/>
      <c r="E213" s="103">
        <f t="shared" ref="E213:E275" si="157">+(C213-C$7)/C$8</f>
        <v>-4373.4401268705578</v>
      </c>
      <c r="F213" s="103">
        <f t="shared" ref="F213:F275" si="158">ROUND(2*E213,0)/2</f>
        <v>-4373.5</v>
      </c>
      <c r="G213" s="103">
        <f t="shared" si="154"/>
        <v>5.9047000002465211E-2</v>
      </c>
      <c r="I213" s="103">
        <f t="shared" si="151"/>
        <v>5.9047000002465211E-2</v>
      </c>
      <c r="P213" s="103">
        <f t="shared" ref="P213:P275" si="159">R$2+R$3*F213++R$4*F213^2+R$5*SIN(RADIANS(R$6*F213+R$7))</f>
        <v>-1.0980321122360831E-2</v>
      </c>
      <c r="Q213" s="121">
        <f t="shared" ref="Q213:Q275" si="160">+C213-15018.5</f>
        <v>33168.89</v>
      </c>
      <c r="S213" s="103">
        <f t="shared" ref="S213:S275" si="161">+(P213-G213)^2</f>
        <v>4.9038257039195074E-3</v>
      </c>
      <c r="T213" s="103">
        <f t="shared" si="155"/>
        <v>0.1</v>
      </c>
      <c r="U213" s="103">
        <f t="shared" si="156"/>
        <v>4.9038257039195072E-4</v>
      </c>
      <c r="Z213" s="103">
        <f t="shared" ref="Z213:Z275" si="162">F213</f>
        <v>-4373.5</v>
      </c>
      <c r="AA213" s="103">
        <f t="shared" ref="AA213:AA275" si="163">AB$3+AB$4*Z213+AB$5*Z213^2+AH213</f>
        <v>1.3937511326107333E-2</v>
      </c>
      <c r="AB213" s="103">
        <f t="shared" ref="AB213:AB275" si="164">IF(S213&lt;&gt;0,G213-AH213, -9999)</f>
        <v>4.5013598739411714E-2</v>
      </c>
      <c r="AC213" s="103">
        <f t="shared" ref="AC213:AC275" si="165">+G213-P213</f>
        <v>7.0027321124826042E-2</v>
      </c>
      <c r="AD213" s="103">
        <f t="shared" si="129"/>
        <v>4.5109488676357876E-2</v>
      </c>
      <c r="AE213" s="103">
        <f t="shared" si="130"/>
        <v>2.0348659686424597E-4</v>
      </c>
      <c r="AF213" s="103">
        <f t="shared" si="131"/>
        <v>7.0027321124826042E-2</v>
      </c>
      <c r="AG213" s="118"/>
      <c r="AH213" s="103">
        <f t="shared" ref="AH213:AH275" si="166">$AB$6*($AB$11/AI213*AJ213+$AB$12)</f>
        <v>1.40334012630535E-2</v>
      </c>
      <c r="AI213" s="103">
        <f t="shared" ref="AI213:AI275" si="167">1+$AB$7*COS(AL213)</f>
        <v>0.93286693841061441</v>
      </c>
      <c r="AJ213" s="103">
        <f t="shared" ref="AJ213:AJ275" si="168">SIN(AL213+RADIANS($AB$9))</f>
        <v>0.86907625886121764</v>
      </c>
      <c r="AK213" s="103">
        <f t="shared" ref="AK213:AK275" si="169">$AB$7*SIN(AL213)</f>
        <v>9.0564588961221645E-2</v>
      </c>
      <c r="AL213" s="103">
        <f t="shared" ref="AL213:AL275" si="170">2*ATAN(AM213)</f>
        <v>2.2086885558253102</v>
      </c>
      <c r="AM213" s="103">
        <f t="shared" ref="AM213:AM275" si="171">SQRT((1+$AB$7)/(1-$AB$7))*TAN(AN213/2)</f>
        <v>1.9860559743997621</v>
      </c>
      <c r="AN213" s="103">
        <f t="shared" ref="AN213:AT228" si="172">$AU213+$AB$7*SIN(AO213)</f>
        <v>46.097034677584119</v>
      </c>
      <c r="AO213" s="103">
        <f t="shared" si="172"/>
        <v>46.097034673870681</v>
      </c>
      <c r="AP213" s="103">
        <f t="shared" si="172"/>
        <v>46.097034737521355</v>
      </c>
      <c r="AQ213" s="103">
        <f t="shared" si="172"/>
        <v>46.097033646507072</v>
      </c>
      <c r="AR213" s="103">
        <f t="shared" si="172"/>
        <v>46.097052346935619</v>
      </c>
      <c r="AS213" s="103">
        <f t="shared" si="172"/>
        <v>46.096731733955821</v>
      </c>
      <c r="AT213" s="103">
        <f t="shared" si="172"/>
        <v>46.102205243251063</v>
      </c>
      <c r="AU213" s="103">
        <f t="shared" ref="AU213:AU275" si="173">RADIANS($AB$9)+$AB$18*(F213-AB$15)</f>
        <v>46.000571546534019</v>
      </c>
    </row>
    <row r="214" spans="1:47" ht="12.95" customHeight="1" x14ac:dyDescent="0.2">
      <c r="A214" s="103" t="s">
        <v>52</v>
      </c>
      <c r="C214" s="122">
        <v>48189.357000000004</v>
      </c>
      <c r="D214" s="122"/>
      <c r="E214" s="103">
        <f t="shared" si="157"/>
        <v>-4371.4456064781798</v>
      </c>
      <c r="F214" s="103">
        <f t="shared" si="158"/>
        <v>-4371.5</v>
      </c>
      <c r="G214" s="103">
        <f t="shared" si="154"/>
        <v>5.3643000006559305E-2</v>
      </c>
      <c r="I214" s="103">
        <f t="shared" si="151"/>
        <v>5.3643000006559305E-2</v>
      </c>
      <c r="P214" s="103">
        <f t="shared" si="159"/>
        <v>-1.0973398324510896E-2</v>
      </c>
      <c r="Q214" s="121">
        <f t="shared" si="160"/>
        <v>33170.857000000004</v>
      </c>
      <c r="S214" s="103">
        <f t="shared" si="161"/>
        <v>4.1752789332795319E-3</v>
      </c>
      <c r="T214" s="103">
        <f t="shared" si="155"/>
        <v>0.1</v>
      </c>
      <c r="U214" s="103">
        <f t="shared" si="156"/>
        <v>4.1752789332795323E-4</v>
      </c>
      <c r="Z214" s="103">
        <f t="shared" si="162"/>
        <v>-4371.5</v>
      </c>
      <c r="AA214" s="103">
        <f t="shared" si="163"/>
        <v>1.3960770887948306E-2</v>
      </c>
      <c r="AB214" s="103">
        <f t="shared" si="164"/>
        <v>3.9583439694254499E-2</v>
      </c>
      <c r="AC214" s="103">
        <f t="shared" si="165"/>
        <v>6.4616398331070204E-2</v>
      </c>
      <c r="AD214" s="103">
        <f t="shared" ref="AD214:AD276" si="174">IF(S214&lt;&gt;0,G214-AA214, -9999)</f>
        <v>3.9682229118610995E-2</v>
      </c>
      <c r="AE214" s="103">
        <f t="shared" ref="AE214:AE276" si="175">+(G214-AA214)^2*T214</f>
        <v>1.5746793078219383E-4</v>
      </c>
      <c r="AF214" s="103">
        <f t="shared" ref="AF214:AF276" si="176">IF(S214&lt;&gt;0,G214-P214, -9999)</f>
        <v>6.4616398331070204E-2</v>
      </c>
      <c r="AG214" s="118"/>
      <c r="AH214" s="103">
        <f t="shared" si="166"/>
        <v>1.4059560312304806E-2</v>
      </c>
      <c r="AI214" s="103">
        <f t="shared" si="167"/>
        <v>0.93264179019071025</v>
      </c>
      <c r="AJ214" s="103">
        <f t="shared" si="168"/>
        <v>0.8703044987584454</v>
      </c>
      <c r="AK214" s="103">
        <f t="shared" si="169"/>
        <v>9.0397258273506101E-2</v>
      </c>
      <c r="AL214" s="103">
        <f t="shared" si="170"/>
        <v>2.2111769046918854</v>
      </c>
      <c r="AM214" s="103">
        <f t="shared" si="171"/>
        <v>1.9922229350199103</v>
      </c>
      <c r="AN214" s="103">
        <f t="shared" si="172"/>
        <v>46.099685414531258</v>
      </c>
      <c r="AO214" s="103">
        <f t="shared" si="172"/>
        <v>46.099685410721911</v>
      </c>
      <c r="AP214" s="103">
        <f t="shared" si="172"/>
        <v>46.099685475731917</v>
      </c>
      <c r="AQ214" s="103">
        <f t="shared" si="172"/>
        <v>46.099684366276385</v>
      </c>
      <c r="AR214" s="103">
        <f t="shared" si="172"/>
        <v>46.099703299877753</v>
      </c>
      <c r="AS214" s="103">
        <f t="shared" si="172"/>
        <v>46.099380104480367</v>
      </c>
      <c r="AT214" s="103">
        <f t="shared" si="172"/>
        <v>46.104873705223895</v>
      </c>
      <c r="AU214" s="103">
        <f t="shared" si="173"/>
        <v>46.003377268487725</v>
      </c>
    </row>
    <row r="215" spans="1:47" ht="12.95" customHeight="1" x14ac:dyDescent="0.2">
      <c r="A215" s="103" t="s">
        <v>53</v>
      </c>
      <c r="C215" s="122">
        <v>48260.37</v>
      </c>
      <c r="D215" s="122"/>
      <c r="E215" s="103">
        <f t="shared" si="157"/>
        <v>-4299.4390601519717</v>
      </c>
      <c r="F215" s="103">
        <f t="shared" si="158"/>
        <v>-4299.5</v>
      </c>
      <c r="G215" s="103">
        <f t="shared" si="154"/>
        <v>6.0099000002082903E-2</v>
      </c>
      <c r="I215" s="103">
        <f t="shared" si="151"/>
        <v>6.0099000002082903E-2</v>
      </c>
      <c r="P215" s="103">
        <f t="shared" si="159"/>
        <v>-1.0815224478583529E-2</v>
      </c>
      <c r="Q215" s="121">
        <f t="shared" si="160"/>
        <v>33241.870000000003</v>
      </c>
      <c r="S215" s="103">
        <f t="shared" si="161"/>
        <v>5.0288272336943508E-3</v>
      </c>
      <c r="T215" s="103">
        <f t="shared" si="155"/>
        <v>0.1</v>
      </c>
      <c r="U215" s="103">
        <f t="shared" si="156"/>
        <v>5.0288272336943506E-4</v>
      </c>
      <c r="Z215" s="103">
        <f t="shared" si="162"/>
        <v>-4299.5</v>
      </c>
      <c r="AA215" s="103">
        <f t="shared" si="163"/>
        <v>1.4727238496190842E-2</v>
      </c>
      <c r="AB215" s="103">
        <f t="shared" si="164"/>
        <v>4.5168388583038517E-2</v>
      </c>
      <c r="AC215" s="103">
        <f t="shared" si="165"/>
        <v>7.0914224480666435E-2</v>
      </c>
      <c r="AD215" s="103">
        <f t="shared" si="174"/>
        <v>4.5371761505892061E-2</v>
      </c>
      <c r="AE215" s="103">
        <f t="shared" si="175"/>
        <v>2.0585967421475485E-4</v>
      </c>
      <c r="AF215" s="103">
        <f t="shared" si="176"/>
        <v>7.0914224480666435E-2</v>
      </c>
      <c r="AG215" s="118"/>
      <c r="AH215" s="103">
        <f t="shared" si="166"/>
        <v>1.4930611419044384E-2</v>
      </c>
      <c r="AI215" s="103">
        <f t="shared" si="167"/>
        <v>0.92488998848616921</v>
      </c>
      <c r="AJ215" s="103">
        <f t="shared" si="168"/>
        <v>0.91055549226325849</v>
      </c>
      <c r="AK215" s="103">
        <f t="shared" si="169"/>
        <v>8.4067109516572966E-2</v>
      </c>
      <c r="AL215" s="103">
        <f t="shared" si="170"/>
        <v>2.299982505816772</v>
      </c>
      <c r="AM215" s="103">
        <f t="shared" si="171"/>
        <v>2.2344445286644103</v>
      </c>
      <c r="AN215" s="103">
        <f t="shared" si="172"/>
        <v>46.194698006778523</v>
      </c>
      <c r="AO215" s="103">
        <f t="shared" si="172"/>
        <v>46.194697998216164</v>
      </c>
      <c r="AP215" s="103">
        <f t="shared" si="172"/>
        <v>46.19469812512466</v>
      </c>
      <c r="AQ215" s="103">
        <f t="shared" si="172"/>
        <v>46.194696244127265</v>
      </c>
      <c r="AR215" s="103">
        <f t="shared" si="172"/>
        <v>46.194724123186958</v>
      </c>
      <c r="AS215" s="103">
        <f t="shared" si="172"/>
        <v>46.1943108091941</v>
      </c>
      <c r="AT215" s="103">
        <f t="shared" si="172"/>
        <v>46.200415066317667</v>
      </c>
      <c r="AU215" s="103">
        <f t="shared" si="173"/>
        <v>46.104383258821038</v>
      </c>
    </row>
    <row r="216" spans="1:47" ht="12.95" customHeight="1" x14ac:dyDescent="0.2">
      <c r="A216" s="103" t="s">
        <v>54</v>
      </c>
      <c r="C216" s="122">
        <v>48438.419000000002</v>
      </c>
      <c r="D216" s="122"/>
      <c r="E216" s="103">
        <f t="shared" si="157"/>
        <v>-4118.8989679599072</v>
      </c>
      <c r="F216" s="103">
        <f t="shared" si="158"/>
        <v>-4119</v>
      </c>
      <c r="I216" s="103">
        <f t="shared" si="151"/>
        <v>0</v>
      </c>
      <c r="P216" s="103">
        <f t="shared" si="159"/>
        <v>-1.1199545912392715E-2</v>
      </c>
      <c r="Q216" s="121">
        <f t="shared" si="160"/>
        <v>33419.919000000002</v>
      </c>
      <c r="R216" s="103">
        <f>+C216-(C$7+F216*C$8)</f>
        <v>9.9638000006962102E-2</v>
      </c>
      <c r="S216" s="103">
        <f t="shared" si="161"/>
        <v>1.2542982864379237E-4</v>
      </c>
      <c r="Z216" s="103">
        <f t="shared" si="162"/>
        <v>-4119</v>
      </c>
      <c r="AA216" s="103">
        <f t="shared" si="163"/>
        <v>1.60256357650898E-2</v>
      </c>
      <c r="AB216" s="103">
        <f t="shared" si="164"/>
        <v>-1.649292122392922E-2</v>
      </c>
      <c r="AC216" s="103">
        <f t="shared" si="165"/>
        <v>1.1199545912392715E-2</v>
      </c>
      <c r="AD216" s="103">
        <f t="shared" si="174"/>
        <v>-1.60256357650898E-2</v>
      </c>
      <c r="AE216" s="103">
        <f t="shared" si="175"/>
        <v>0</v>
      </c>
      <c r="AF216" s="103">
        <f t="shared" si="176"/>
        <v>1.1199545912392715E-2</v>
      </c>
      <c r="AG216" s="118"/>
      <c r="AH216" s="103">
        <f t="shared" si="166"/>
        <v>1.649292122392922E-2</v>
      </c>
      <c r="AI216" s="103">
        <f t="shared" si="167"/>
        <v>0.90856817895056319</v>
      </c>
      <c r="AJ216" s="103">
        <f t="shared" si="168"/>
        <v>0.9781517563869182</v>
      </c>
      <c r="AK216" s="103">
        <f t="shared" si="169"/>
        <v>6.594706082656783E-2</v>
      </c>
      <c r="AL216" s="103">
        <f t="shared" si="170"/>
        <v>2.5167334725719899</v>
      </c>
      <c r="AM216" s="103">
        <f t="shared" si="171"/>
        <v>3.0958938863472909</v>
      </c>
      <c r="AN216" s="103">
        <f t="shared" si="172"/>
        <v>46.429720471452839</v>
      </c>
      <c r="AO216" s="103">
        <f t="shared" si="172"/>
        <v>46.429720439242196</v>
      </c>
      <c r="AP216" s="103">
        <f t="shared" si="172"/>
        <v>46.429720810995654</v>
      </c>
      <c r="AQ216" s="103">
        <f t="shared" si="172"/>
        <v>46.429716520461163</v>
      </c>
      <c r="AR216" s="103">
        <f t="shared" si="172"/>
        <v>46.429766038063271</v>
      </c>
      <c r="AS216" s="103">
        <f t="shared" si="172"/>
        <v>46.429194424917206</v>
      </c>
      <c r="AT216" s="103">
        <f t="shared" si="172"/>
        <v>46.435776487451555</v>
      </c>
      <c r="AU216" s="103">
        <f t="shared" si="173"/>
        <v>46.357599665142743</v>
      </c>
    </row>
    <row r="217" spans="1:47" ht="12.95" customHeight="1" x14ac:dyDescent="0.2">
      <c r="A217" s="103" t="s">
        <v>54</v>
      </c>
      <c r="C217" s="122">
        <v>48439.400999999998</v>
      </c>
      <c r="D217" s="122"/>
      <c r="E217" s="103">
        <f t="shared" si="157"/>
        <v>-4117.903228750296</v>
      </c>
      <c r="F217" s="103">
        <f t="shared" si="158"/>
        <v>-4118</v>
      </c>
      <c r="I217" s="103">
        <f t="shared" ref="I217:I248" si="177">G217</f>
        <v>0</v>
      </c>
      <c r="P217" s="103">
        <f t="shared" si="159"/>
        <v>-1.120476203891059E-2</v>
      </c>
      <c r="Q217" s="121">
        <f t="shared" si="160"/>
        <v>33420.900999999998</v>
      </c>
      <c r="R217" s="103">
        <f>+C217-(C$7+F217*C$8)</f>
        <v>9.543600000324659E-2</v>
      </c>
      <c r="S217" s="103">
        <f t="shared" si="161"/>
        <v>1.255466923486118E-4</v>
      </c>
      <c r="Z217" s="103">
        <f t="shared" si="162"/>
        <v>-4118</v>
      </c>
      <c r="AA217" s="103">
        <f t="shared" si="163"/>
        <v>1.6030300522701824E-2</v>
      </c>
      <c r="AB217" s="103">
        <f t="shared" si="164"/>
        <v>-1.6499054980403376E-2</v>
      </c>
      <c r="AC217" s="103">
        <f t="shared" si="165"/>
        <v>1.120476203891059E-2</v>
      </c>
      <c r="AD217" s="103">
        <f t="shared" si="174"/>
        <v>-1.6030300522701824E-2</v>
      </c>
      <c r="AE217" s="103">
        <f t="shared" si="175"/>
        <v>0</v>
      </c>
      <c r="AF217" s="103">
        <f t="shared" si="176"/>
        <v>1.120476203891059E-2</v>
      </c>
      <c r="AG217" s="118"/>
      <c r="AH217" s="103">
        <f t="shared" si="166"/>
        <v>1.6499054980403376E-2</v>
      </c>
      <c r="AI217" s="103">
        <f t="shared" si="167"/>
        <v>0.90849039958101496</v>
      </c>
      <c r="AJ217" s="103">
        <f t="shared" si="168"/>
        <v>0.97839646816943693</v>
      </c>
      <c r="AK217" s="103">
        <f t="shared" si="169"/>
        <v>6.5839089933237671E-2</v>
      </c>
      <c r="AL217" s="103">
        <f t="shared" si="170"/>
        <v>2.5179138600416735</v>
      </c>
      <c r="AM217" s="103">
        <f t="shared" si="171"/>
        <v>3.1021522626178384</v>
      </c>
      <c r="AN217" s="103">
        <f t="shared" si="172"/>
        <v>46.431011418111822</v>
      </c>
      <c r="AO217" s="103">
        <f t="shared" si="172"/>
        <v>46.43101138573661</v>
      </c>
      <c r="AP217" s="103">
        <f t="shared" si="172"/>
        <v>46.431011758988674</v>
      </c>
      <c r="AQ217" s="103">
        <f t="shared" si="172"/>
        <v>46.431007455778627</v>
      </c>
      <c r="AR217" s="103">
        <f t="shared" si="172"/>
        <v>46.431057066404307</v>
      </c>
      <c r="AS217" s="103">
        <f t="shared" si="172"/>
        <v>46.430484993898737</v>
      </c>
      <c r="AT217" s="103">
        <f t="shared" si="172"/>
        <v>46.437065326949352</v>
      </c>
      <c r="AU217" s="103">
        <f t="shared" si="173"/>
        <v>46.359002526119589</v>
      </c>
    </row>
    <row r="218" spans="1:47" ht="12.95" customHeight="1" x14ac:dyDescent="0.2">
      <c r="A218" s="103" t="s">
        <v>55</v>
      </c>
      <c r="C218" s="122">
        <v>48499.502999999997</v>
      </c>
      <c r="D218" s="122"/>
      <c r="E218" s="103">
        <f t="shared" si="157"/>
        <v>-4056.9603387541301</v>
      </c>
      <c r="F218" s="103">
        <f t="shared" si="158"/>
        <v>-4057</v>
      </c>
      <c r="G218" s="103">
        <f t="shared" ref="G218:G260" si="178">+C218-(C$7+F218*C$8)</f>
        <v>3.9113999999244697E-2</v>
      </c>
      <c r="I218" s="103">
        <f t="shared" si="177"/>
        <v>3.9113999999244697E-2</v>
      </c>
      <c r="P218" s="103">
        <f t="shared" si="159"/>
        <v>-1.1586066622110324E-2</v>
      </c>
      <c r="Q218" s="121">
        <f t="shared" si="160"/>
        <v>33481.002999999997</v>
      </c>
      <c r="S218" s="103">
        <f t="shared" si="161"/>
        <v>2.5704967554098378E-3</v>
      </c>
      <c r="T218" s="103">
        <f t="shared" ref="T218:T248" si="179">T$16</f>
        <v>0.1</v>
      </c>
      <c r="U218" s="103">
        <f t="shared" ref="U218:U260" si="180">+T218*S218</f>
        <v>2.570496755409838E-4</v>
      </c>
      <c r="Z218" s="103">
        <f t="shared" si="162"/>
        <v>-4057</v>
      </c>
      <c r="AA218" s="103">
        <f t="shared" si="163"/>
        <v>1.6261662376119278E-2</v>
      </c>
      <c r="AB218" s="103">
        <f t="shared" si="164"/>
        <v>2.2293830882464394E-2</v>
      </c>
      <c r="AC218" s="103">
        <f t="shared" si="165"/>
        <v>5.0700066621355025E-2</v>
      </c>
      <c r="AD218" s="103">
        <f t="shared" si="174"/>
        <v>2.285233762312542E-2</v>
      </c>
      <c r="AE218" s="103">
        <f t="shared" si="175"/>
        <v>5.2222933484131359E-5</v>
      </c>
      <c r="AF218" s="103">
        <f t="shared" si="176"/>
        <v>5.0700066621355025E-2</v>
      </c>
      <c r="AG218" s="118"/>
      <c r="AH218" s="103">
        <f t="shared" si="166"/>
        <v>1.6820169116780304E-2</v>
      </c>
      <c r="AI218" s="103">
        <f t="shared" si="167"/>
        <v>0.90401266753916176</v>
      </c>
      <c r="AJ218" s="103">
        <f t="shared" si="168"/>
        <v>0.99068432881722635</v>
      </c>
      <c r="AK218" s="103">
        <f t="shared" si="169"/>
        <v>5.9120425735373211E-2</v>
      </c>
      <c r="AL218" s="103">
        <f t="shared" si="170"/>
        <v>2.5895501330947437</v>
      </c>
      <c r="AM218" s="103">
        <f t="shared" si="171"/>
        <v>3.5304315090894702</v>
      </c>
      <c r="AN218" s="103">
        <f t="shared" si="172"/>
        <v>46.509557942017373</v>
      </c>
      <c r="AO218" s="103">
        <f t="shared" si="172"/>
        <v>46.509557899590042</v>
      </c>
      <c r="AP218" s="103">
        <f t="shared" si="172"/>
        <v>46.50955836015094</v>
      </c>
      <c r="AQ218" s="103">
        <f t="shared" si="172"/>
        <v>46.509553360621673</v>
      </c>
      <c r="AR218" s="103">
        <f t="shared" si="172"/>
        <v>46.509607631096436</v>
      </c>
      <c r="AS218" s="103">
        <f t="shared" si="172"/>
        <v>46.509018407551814</v>
      </c>
      <c r="AT218" s="103">
        <f t="shared" si="172"/>
        <v>46.515402687413058</v>
      </c>
      <c r="AU218" s="103">
        <f t="shared" si="173"/>
        <v>46.444577045707533</v>
      </c>
    </row>
    <row r="219" spans="1:47" ht="12.95" customHeight="1" x14ac:dyDescent="0.2">
      <c r="A219" s="103" t="s">
        <v>55</v>
      </c>
      <c r="C219" s="122">
        <v>48499.504000000001</v>
      </c>
      <c r="D219" s="122"/>
      <c r="E219" s="103">
        <f t="shared" si="157"/>
        <v>-4056.9593247630778</v>
      </c>
      <c r="F219" s="103">
        <f t="shared" si="158"/>
        <v>-4057</v>
      </c>
      <c r="G219" s="103">
        <f t="shared" si="178"/>
        <v>4.0114000003086403E-2</v>
      </c>
      <c r="I219" s="103">
        <f t="shared" si="177"/>
        <v>4.0114000003086403E-2</v>
      </c>
      <c r="P219" s="103">
        <f t="shared" si="159"/>
        <v>-1.1586066622110324E-2</v>
      </c>
      <c r="Q219" s="121">
        <f t="shared" si="160"/>
        <v>33481.004000000001</v>
      </c>
      <c r="S219" s="103">
        <f t="shared" si="161"/>
        <v>2.672896889049781E-3</v>
      </c>
      <c r="T219" s="103">
        <f t="shared" si="179"/>
        <v>0.1</v>
      </c>
      <c r="U219" s="103">
        <f t="shared" si="180"/>
        <v>2.6728968890497813E-4</v>
      </c>
      <c r="Z219" s="103">
        <f t="shared" si="162"/>
        <v>-4057</v>
      </c>
      <c r="AA219" s="103">
        <f t="shared" si="163"/>
        <v>1.6261662376119278E-2</v>
      </c>
      <c r="AB219" s="103">
        <f t="shared" si="164"/>
        <v>2.3293830886306099E-2</v>
      </c>
      <c r="AC219" s="103">
        <f t="shared" si="165"/>
        <v>5.1700066625196731E-2</v>
      </c>
      <c r="AD219" s="103">
        <f t="shared" si="174"/>
        <v>2.3852337626967125E-2</v>
      </c>
      <c r="AE219" s="103">
        <f t="shared" si="175"/>
        <v>5.6893401027083176E-5</v>
      </c>
      <c r="AF219" s="103">
        <f t="shared" si="176"/>
        <v>5.1700066625196731E-2</v>
      </c>
      <c r="AG219" s="118"/>
      <c r="AH219" s="103">
        <f t="shared" si="166"/>
        <v>1.6820169116780304E-2</v>
      </c>
      <c r="AI219" s="103">
        <f t="shared" si="167"/>
        <v>0.90401266753916176</v>
      </c>
      <c r="AJ219" s="103">
        <f t="shared" si="168"/>
        <v>0.99068432881722635</v>
      </c>
      <c r="AK219" s="103">
        <f t="shared" si="169"/>
        <v>5.9120425735373211E-2</v>
      </c>
      <c r="AL219" s="103">
        <f t="shared" si="170"/>
        <v>2.5895501330947437</v>
      </c>
      <c r="AM219" s="103">
        <f t="shared" si="171"/>
        <v>3.5304315090894702</v>
      </c>
      <c r="AN219" s="103">
        <f t="shared" si="172"/>
        <v>46.509557942017373</v>
      </c>
      <c r="AO219" s="103">
        <f t="shared" si="172"/>
        <v>46.509557899590042</v>
      </c>
      <c r="AP219" s="103">
        <f t="shared" si="172"/>
        <v>46.50955836015094</v>
      </c>
      <c r="AQ219" s="103">
        <f t="shared" si="172"/>
        <v>46.509553360621673</v>
      </c>
      <c r="AR219" s="103">
        <f t="shared" si="172"/>
        <v>46.509607631096436</v>
      </c>
      <c r="AS219" s="103">
        <f t="shared" si="172"/>
        <v>46.509018407551814</v>
      </c>
      <c r="AT219" s="103">
        <f t="shared" si="172"/>
        <v>46.515402687413058</v>
      </c>
      <c r="AU219" s="103">
        <f t="shared" si="173"/>
        <v>46.444577045707533</v>
      </c>
    </row>
    <row r="220" spans="1:47" ht="12.95" customHeight="1" x14ac:dyDescent="0.2">
      <c r="A220" s="103" t="s">
        <v>56</v>
      </c>
      <c r="C220" s="122">
        <v>48503.46</v>
      </c>
      <c r="D220" s="122"/>
      <c r="E220" s="103">
        <f t="shared" si="157"/>
        <v>-4052.947976175265</v>
      </c>
      <c r="F220" s="103">
        <f t="shared" si="158"/>
        <v>-4053</v>
      </c>
      <c r="G220" s="103">
        <f t="shared" si="178"/>
        <v>5.1306000001204666E-2</v>
      </c>
      <c r="I220" s="103">
        <f t="shared" si="177"/>
        <v>5.1306000001204666E-2</v>
      </c>
      <c r="P220" s="103">
        <f t="shared" si="159"/>
        <v>-1.1615376181279263E-2</v>
      </c>
      <c r="Q220" s="121">
        <f t="shared" si="160"/>
        <v>33484.959999999999</v>
      </c>
      <c r="S220" s="103">
        <f t="shared" si="161"/>
        <v>3.9590995806976564E-3</v>
      </c>
      <c r="T220" s="103">
        <f t="shared" si="179"/>
        <v>0.1</v>
      </c>
      <c r="U220" s="103">
        <f t="shared" si="180"/>
        <v>3.9590995806976567E-4</v>
      </c>
      <c r="Z220" s="103">
        <f t="shared" si="162"/>
        <v>-4053</v>
      </c>
      <c r="AA220" s="103">
        <f t="shared" si="163"/>
        <v>1.6273173777619582E-2</v>
      </c>
      <c r="AB220" s="103">
        <f t="shared" si="164"/>
        <v>3.4468424232318565E-2</v>
      </c>
      <c r="AC220" s="103">
        <f t="shared" si="165"/>
        <v>6.2921376182483932E-2</v>
      </c>
      <c r="AD220" s="103">
        <f t="shared" si="174"/>
        <v>3.5032826223585084E-2</v>
      </c>
      <c r="AE220" s="103">
        <f t="shared" si="175"/>
        <v>1.2272989132119109E-4</v>
      </c>
      <c r="AF220" s="103">
        <f t="shared" si="176"/>
        <v>6.2921376182483932E-2</v>
      </c>
      <c r="AG220" s="118"/>
      <c r="AH220" s="103">
        <f t="shared" si="166"/>
        <v>1.6837575768886105E-2</v>
      </c>
      <c r="AI220" s="103">
        <f t="shared" si="167"/>
        <v>0.90373742942562152</v>
      </c>
      <c r="AJ220" s="103">
        <f t="shared" si="168"/>
        <v>0.99130991051824757</v>
      </c>
      <c r="AK220" s="103">
        <f t="shared" si="169"/>
        <v>5.8671204508617993E-2</v>
      </c>
      <c r="AL220" s="103">
        <f t="shared" si="170"/>
        <v>2.5942234296955871</v>
      </c>
      <c r="AM220" s="103">
        <f t="shared" si="171"/>
        <v>3.5621537636880678</v>
      </c>
      <c r="AN220" s="103">
        <f t="shared" si="172"/>
        <v>46.514695274450638</v>
      </c>
      <c r="AO220" s="103">
        <f t="shared" si="172"/>
        <v>46.514695231381516</v>
      </c>
      <c r="AP220" s="103">
        <f t="shared" si="172"/>
        <v>46.514695697227296</v>
      </c>
      <c r="AQ220" s="103">
        <f t="shared" si="172"/>
        <v>46.514690658521737</v>
      </c>
      <c r="AR220" s="103">
        <f t="shared" si="172"/>
        <v>46.514745157492541</v>
      </c>
      <c r="AS220" s="103">
        <f t="shared" si="172"/>
        <v>46.514155582960626</v>
      </c>
      <c r="AT220" s="103">
        <f t="shared" si="172"/>
        <v>46.520520855798395</v>
      </c>
      <c r="AU220" s="103">
        <f t="shared" si="173"/>
        <v>46.450188489614945</v>
      </c>
    </row>
    <row r="221" spans="1:47" ht="12.95" customHeight="1" x14ac:dyDescent="0.2">
      <c r="A221" s="103" t="s">
        <v>56</v>
      </c>
      <c r="C221" s="122">
        <v>48504.432000000001</v>
      </c>
      <c r="D221" s="122"/>
      <c r="E221" s="103">
        <f t="shared" si="157"/>
        <v>-4051.9623768761339</v>
      </c>
      <c r="F221" s="103">
        <f t="shared" si="158"/>
        <v>-4052</v>
      </c>
      <c r="G221" s="103">
        <f t="shared" si="178"/>
        <v>3.7104000002727844E-2</v>
      </c>
      <c r="I221" s="103">
        <f t="shared" si="177"/>
        <v>3.7104000002727844E-2</v>
      </c>
      <c r="P221" s="103">
        <f t="shared" si="159"/>
        <v>-1.1622785680652822E-2</v>
      </c>
      <c r="Q221" s="121">
        <f t="shared" si="160"/>
        <v>33485.932000000001</v>
      </c>
      <c r="S221" s="103">
        <f t="shared" si="161"/>
        <v>2.3742996430341111E-3</v>
      </c>
      <c r="T221" s="103">
        <f t="shared" si="179"/>
        <v>0.1</v>
      </c>
      <c r="U221" s="103">
        <f t="shared" si="180"/>
        <v>2.3742996430341112E-4</v>
      </c>
      <c r="Z221" s="103">
        <f t="shared" si="162"/>
        <v>-4052</v>
      </c>
      <c r="AA221" s="103">
        <f t="shared" si="163"/>
        <v>1.6275981211203404E-2</v>
      </c>
      <c r="AB221" s="103">
        <f t="shared" si="164"/>
        <v>2.0262142798087281E-2</v>
      </c>
      <c r="AC221" s="103">
        <f t="shared" si="165"/>
        <v>4.8726785683380666E-2</v>
      </c>
      <c r="AD221" s="103">
        <f t="shared" si="174"/>
        <v>2.082801879152444E-2</v>
      </c>
      <c r="AE221" s="103">
        <f t="shared" si="175"/>
        <v>4.3380636678009523E-5</v>
      </c>
      <c r="AF221" s="103">
        <f t="shared" si="176"/>
        <v>4.8726785683380666E-2</v>
      </c>
      <c r="AG221" s="118"/>
      <c r="AH221" s="103">
        <f t="shared" si="166"/>
        <v>1.6841857204640563E-2</v>
      </c>
      <c r="AI221" s="103">
        <f t="shared" si="167"/>
        <v>0.90366897414022218</v>
      </c>
      <c r="AJ221" s="103">
        <f t="shared" si="168"/>
        <v>0.99146286581305787</v>
      </c>
      <c r="AK221" s="103">
        <f t="shared" si="169"/>
        <v>5.8558741353294953E-2</v>
      </c>
      <c r="AL221" s="103">
        <f t="shared" si="170"/>
        <v>2.5953913100885231</v>
      </c>
      <c r="AM221" s="103">
        <f t="shared" si="171"/>
        <v>3.5701639484456171</v>
      </c>
      <c r="AN221" s="103">
        <f t="shared" si="172"/>
        <v>46.515979363630315</v>
      </c>
      <c r="AO221" s="103">
        <f t="shared" si="172"/>
        <v>46.515979320401449</v>
      </c>
      <c r="AP221" s="103">
        <f t="shared" si="172"/>
        <v>46.515979787556901</v>
      </c>
      <c r="AQ221" s="103">
        <f t="shared" si="172"/>
        <v>46.515974739204438</v>
      </c>
      <c r="AR221" s="103">
        <f t="shared" si="172"/>
        <v>46.516029293686145</v>
      </c>
      <c r="AS221" s="103">
        <f t="shared" si="172"/>
        <v>46.515439646712061</v>
      </c>
      <c r="AT221" s="103">
        <f t="shared" si="172"/>
        <v>46.521800051248789</v>
      </c>
      <c r="AU221" s="103">
        <f t="shared" si="173"/>
        <v>46.451591350591791</v>
      </c>
    </row>
    <row r="222" spans="1:47" ht="12.95" customHeight="1" x14ac:dyDescent="0.2">
      <c r="A222" s="103" t="s">
        <v>56</v>
      </c>
      <c r="C222" s="122">
        <v>48507.394</v>
      </c>
      <c r="D222" s="122"/>
      <c r="E222" s="103">
        <f t="shared" si="157"/>
        <v>-4048.9589353905158</v>
      </c>
      <c r="F222" s="103">
        <f t="shared" si="158"/>
        <v>-4049</v>
      </c>
      <c r="G222" s="103">
        <f t="shared" si="178"/>
        <v>4.0498000002116896E-2</v>
      </c>
      <c r="I222" s="103">
        <f t="shared" si="177"/>
        <v>4.0498000002116896E-2</v>
      </c>
      <c r="P222" s="103">
        <f t="shared" si="159"/>
        <v>-1.1645211022111929E-2</v>
      </c>
      <c r="Q222" s="121">
        <f t="shared" si="160"/>
        <v>33488.894</v>
      </c>
      <c r="S222" s="103">
        <f t="shared" si="161"/>
        <v>2.7189144559172582E-3</v>
      </c>
      <c r="T222" s="103">
        <f t="shared" si="179"/>
        <v>0.1</v>
      </c>
      <c r="U222" s="103">
        <f t="shared" si="180"/>
        <v>2.7189144559172581E-4</v>
      </c>
      <c r="Z222" s="103">
        <f t="shared" si="162"/>
        <v>-4049</v>
      </c>
      <c r="AA222" s="103">
        <f t="shared" si="163"/>
        <v>1.628423451027932E-2</v>
      </c>
      <c r="AB222" s="103">
        <f t="shared" si="164"/>
        <v>2.3643467037042284E-2</v>
      </c>
      <c r="AC222" s="103">
        <f t="shared" si="165"/>
        <v>5.2143211024228822E-2</v>
      </c>
      <c r="AD222" s="103">
        <f t="shared" si="174"/>
        <v>2.4213765491837576E-2</v>
      </c>
      <c r="AE222" s="103">
        <f t="shared" si="175"/>
        <v>5.8630643929370416E-5</v>
      </c>
      <c r="AF222" s="103">
        <f t="shared" si="176"/>
        <v>5.2143211024228822E-2</v>
      </c>
      <c r="AG222" s="118"/>
      <c r="AH222" s="103">
        <f t="shared" si="166"/>
        <v>1.6854532965074612E-2</v>
      </c>
      <c r="AI222" s="103">
        <f t="shared" si="167"/>
        <v>0.90346445865021408</v>
      </c>
      <c r="AJ222" s="103">
        <f t="shared" si="168"/>
        <v>0.99191348267449897</v>
      </c>
      <c r="AK222" s="103">
        <f t="shared" si="169"/>
        <v>5.8220975501815812E-2</v>
      </c>
      <c r="AL222" s="103">
        <f t="shared" si="170"/>
        <v>2.5988938923250853</v>
      </c>
      <c r="AM222" s="103">
        <f t="shared" si="171"/>
        <v>3.5943888080227473</v>
      </c>
      <c r="AN222" s="103">
        <f t="shared" si="172"/>
        <v>46.519831048962416</v>
      </c>
      <c r="AO222" s="103">
        <f t="shared" si="172"/>
        <v>46.519831005256123</v>
      </c>
      <c r="AP222" s="103">
        <f t="shared" si="172"/>
        <v>46.519831476311978</v>
      </c>
      <c r="AQ222" s="103">
        <f t="shared" si="172"/>
        <v>46.519826399378296</v>
      </c>
      <c r="AR222" s="103">
        <f t="shared" si="172"/>
        <v>46.51988111648631</v>
      </c>
      <c r="AS222" s="103">
        <f t="shared" si="172"/>
        <v>46.519291289016152</v>
      </c>
      <c r="AT222" s="103">
        <f t="shared" si="172"/>
        <v>46.525636809542689</v>
      </c>
      <c r="AU222" s="103">
        <f t="shared" si="173"/>
        <v>46.45579993352235</v>
      </c>
    </row>
    <row r="223" spans="1:47" ht="12.95" customHeight="1" x14ac:dyDescent="0.2">
      <c r="A223" s="103" t="s">
        <v>56</v>
      </c>
      <c r="C223" s="122">
        <v>48538.466</v>
      </c>
      <c r="D223" s="122"/>
      <c r="E223" s="103">
        <f t="shared" si="157"/>
        <v>-4017.4522055319267</v>
      </c>
      <c r="F223" s="103">
        <f t="shared" si="158"/>
        <v>-4017.5</v>
      </c>
      <c r="G223" s="103">
        <f t="shared" si="178"/>
        <v>4.7135000000707805E-2</v>
      </c>
      <c r="I223" s="103">
        <f t="shared" si="177"/>
        <v>4.7135000000707805E-2</v>
      </c>
      <c r="P223" s="103">
        <f t="shared" si="159"/>
        <v>-1.1898411652203851E-2</v>
      </c>
      <c r="Q223" s="121">
        <f t="shared" si="160"/>
        <v>33519.966</v>
      </c>
      <c r="S223" s="103">
        <f t="shared" si="161"/>
        <v>3.4849436913821259E-3</v>
      </c>
      <c r="T223" s="103">
        <f t="shared" si="179"/>
        <v>0.1</v>
      </c>
      <c r="U223" s="103">
        <f t="shared" si="180"/>
        <v>3.4849436913821259E-4</v>
      </c>
      <c r="Z223" s="103">
        <f t="shared" si="162"/>
        <v>-4017.5</v>
      </c>
      <c r="AA223" s="103">
        <f t="shared" si="163"/>
        <v>1.6355590346797379E-2</v>
      </c>
      <c r="AB223" s="103">
        <f t="shared" si="164"/>
        <v>3.016263416284324E-2</v>
      </c>
      <c r="AC223" s="103">
        <f t="shared" si="165"/>
        <v>5.9033411652911656E-2</v>
      </c>
      <c r="AD223" s="103">
        <f t="shared" si="174"/>
        <v>3.0779409653910426E-2</v>
      </c>
      <c r="AE223" s="103">
        <f t="shared" si="175"/>
        <v>9.4737205864323443E-5</v>
      </c>
      <c r="AF223" s="103">
        <f t="shared" si="176"/>
        <v>5.9033411652911656E-2</v>
      </c>
      <c r="AG223" s="118"/>
      <c r="AH223" s="103">
        <f t="shared" si="166"/>
        <v>1.6972365837864566E-2</v>
      </c>
      <c r="AI223" s="103">
        <f t="shared" si="167"/>
        <v>0.90139412586626322</v>
      </c>
      <c r="AJ223" s="103">
        <f t="shared" si="168"/>
        <v>0.99590084741869822</v>
      </c>
      <c r="AK223" s="103">
        <f t="shared" si="169"/>
        <v>5.4641324273858281E-2</v>
      </c>
      <c r="AL223" s="103">
        <f t="shared" si="170"/>
        <v>2.6355775433577282</v>
      </c>
      <c r="AM223" s="103">
        <f t="shared" si="171"/>
        <v>3.867753176343748</v>
      </c>
      <c r="AN223" s="103">
        <f t="shared" si="172"/>
        <v>46.560222314545243</v>
      </c>
      <c r="AO223" s="103">
        <f t="shared" si="172"/>
        <v>46.560222266035176</v>
      </c>
      <c r="AP223" s="103">
        <f t="shared" si="172"/>
        <v>46.560222775094218</v>
      </c>
      <c r="AQ223" s="103">
        <f t="shared" si="172"/>
        <v>46.560217433079558</v>
      </c>
      <c r="AR223" s="103">
        <f t="shared" si="172"/>
        <v>46.560273490748905</v>
      </c>
      <c r="AS223" s="103">
        <f t="shared" si="172"/>
        <v>46.559685137599665</v>
      </c>
      <c r="AT223" s="103">
        <f t="shared" si="172"/>
        <v>46.565849362214841</v>
      </c>
      <c r="AU223" s="103">
        <f t="shared" si="173"/>
        <v>46.499990054293171</v>
      </c>
    </row>
    <row r="224" spans="1:47" ht="12.95" customHeight="1" x14ac:dyDescent="0.2">
      <c r="A224" s="103" t="s">
        <v>56</v>
      </c>
      <c r="C224" s="122">
        <v>48546.343999999997</v>
      </c>
      <c r="D224" s="122"/>
      <c r="E224" s="103">
        <f t="shared" si="157"/>
        <v>-4009.463984051949</v>
      </c>
      <c r="F224" s="103">
        <f t="shared" si="158"/>
        <v>-4009.5</v>
      </c>
      <c r="G224" s="103">
        <f t="shared" si="178"/>
        <v>3.5518999997293577E-2</v>
      </c>
      <c r="I224" s="103">
        <f t="shared" si="177"/>
        <v>3.5518999997293577E-2</v>
      </c>
      <c r="P224" s="103">
        <f t="shared" si="159"/>
        <v>-1.1967839833610106E-2</v>
      </c>
      <c r="Q224" s="121">
        <f t="shared" si="160"/>
        <v>33527.843999999997</v>
      </c>
      <c r="S224" s="103">
        <f t="shared" si="161"/>
        <v>2.2549999571259004E-3</v>
      </c>
      <c r="T224" s="103">
        <f t="shared" si="179"/>
        <v>0.1</v>
      </c>
      <c r="U224" s="103">
        <f t="shared" si="180"/>
        <v>2.2549999571259006E-4</v>
      </c>
      <c r="Z224" s="103">
        <f t="shared" si="162"/>
        <v>-4009.5</v>
      </c>
      <c r="AA224" s="103">
        <f t="shared" si="163"/>
        <v>1.6369263732980737E-2</v>
      </c>
      <c r="AB224" s="103">
        <f t="shared" si="164"/>
        <v>1.8521145103876736E-2</v>
      </c>
      <c r="AC224" s="103">
        <f t="shared" si="165"/>
        <v>4.7486839830903682E-2</v>
      </c>
      <c r="AD224" s="103">
        <f t="shared" si="174"/>
        <v>1.914973626431284E-2</v>
      </c>
      <c r="AE224" s="103">
        <f t="shared" si="175"/>
        <v>3.6671239899273828E-5</v>
      </c>
      <c r="AF224" s="103">
        <f t="shared" si="176"/>
        <v>4.7486839830903682E-2</v>
      </c>
      <c r="AG224" s="118"/>
      <c r="AH224" s="103">
        <f t="shared" si="166"/>
        <v>1.699785489341684E-2</v>
      </c>
      <c r="AI224" s="103">
        <f t="shared" si="167"/>
        <v>0.90089076202789897</v>
      </c>
      <c r="AJ224" s="103">
        <f t="shared" si="168"/>
        <v>0.99669816883657036</v>
      </c>
      <c r="AK224" s="103">
        <f t="shared" si="169"/>
        <v>5.372291578710825E-2</v>
      </c>
      <c r="AL224" s="103">
        <f t="shared" si="170"/>
        <v>2.6448676969685354</v>
      </c>
      <c r="AM224" s="103">
        <f t="shared" si="171"/>
        <v>3.9432431440931546</v>
      </c>
      <c r="AN224" s="103">
        <f t="shared" si="172"/>
        <v>46.570465910456065</v>
      </c>
      <c r="AO224" s="103">
        <f t="shared" si="172"/>
        <v>46.570465860802976</v>
      </c>
      <c r="AP224" s="103">
        <f t="shared" si="172"/>
        <v>46.57046637853184</v>
      </c>
      <c r="AQ224" s="103">
        <f t="shared" si="172"/>
        <v>46.570460980205567</v>
      </c>
      <c r="AR224" s="103">
        <f t="shared" si="172"/>
        <v>46.57051726732896</v>
      </c>
      <c r="AS224" s="103">
        <f t="shared" si="172"/>
        <v>46.569930278006851</v>
      </c>
      <c r="AT224" s="103">
        <f t="shared" si="172"/>
        <v>46.576041285344033</v>
      </c>
      <c r="AU224" s="103">
        <f t="shared" si="173"/>
        <v>46.511212942107981</v>
      </c>
    </row>
    <row r="225" spans="1:47" ht="12.95" customHeight="1" x14ac:dyDescent="0.2">
      <c r="A225" s="103" t="s">
        <v>56</v>
      </c>
      <c r="C225" s="122">
        <v>48548.313999999998</v>
      </c>
      <c r="D225" s="122"/>
      <c r="E225" s="103">
        <f t="shared" si="157"/>
        <v>-4007.4664216864285</v>
      </c>
      <c r="F225" s="103">
        <f t="shared" si="158"/>
        <v>-4007.5</v>
      </c>
      <c r="G225" s="103">
        <f t="shared" si="178"/>
        <v>3.3114999998360872E-2</v>
      </c>
      <c r="I225" s="103">
        <f t="shared" si="177"/>
        <v>3.3114999998360872E-2</v>
      </c>
      <c r="P225" s="103">
        <f t="shared" si="159"/>
        <v>-1.198551897360256E-2</v>
      </c>
      <c r="Q225" s="121">
        <f t="shared" si="160"/>
        <v>33529.813999999998</v>
      </c>
      <c r="S225" s="103">
        <f t="shared" si="161"/>
        <v>2.0340568115404336E-3</v>
      </c>
      <c r="T225" s="103">
        <f t="shared" si="179"/>
        <v>0.1</v>
      </c>
      <c r="U225" s="103">
        <f t="shared" si="180"/>
        <v>2.0340568115404336E-4</v>
      </c>
      <c r="Z225" s="103">
        <f t="shared" si="162"/>
        <v>-4007.5</v>
      </c>
      <c r="AA225" s="103">
        <f t="shared" si="163"/>
        <v>1.6372400637351098E-2</v>
      </c>
      <c r="AB225" s="103">
        <f t="shared" si="164"/>
        <v>1.6111053525154396E-2</v>
      </c>
      <c r="AC225" s="103">
        <f t="shared" si="165"/>
        <v>4.5100518971963433E-2</v>
      </c>
      <c r="AD225" s="103">
        <f t="shared" si="174"/>
        <v>1.6742599361009775E-2</v>
      </c>
      <c r="AE225" s="103">
        <f t="shared" si="175"/>
        <v>2.8031463336328495E-5</v>
      </c>
      <c r="AF225" s="103">
        <f t="shared" si="176"/>
        <v>4.5100518971963433E-2</v>
      </c>
      <c r="AG225" s="118"/>
      <c r="AH225" s="103">
        <f t="shared" si="166"/>
        <v>1.7003946473206476E-2</v>
      </c>
      <c r="AI225" s="103">
        <f t="shared" si="167"/>
        <v>0.90076634225522079</v>
      </c>
      <c r="AJ225" s="103">
        <f t="shared" si="168"/>
        <v>0.99688393355363081</v>
      </c>
      <c r="AK225" s="103">
        <f t="shared" si="169"/>
        <v>5.3492746262192449E-2</v>
      </c>
      <c r="AL225" s="103">
        <f t="shared" si="170"/>
        <v>2.647188621252341</v>
      </c>
      <c r="AM225" s="103">
        <f t="shared" si="171"/>
        <v>3.9625361182979759</v>
      </c>
      <c r="AN225" s="103">
        <f t="shared" si="172"/>
        <v>46.573025919422733</v>
      </c>
      <c r="AO225" s="103">
        <f t="shared" si="172"/>
        <v>46.573025869489769</v>
      </c>
      <c r="AP225" s="103">
        <f t="shared" si="172"/>
        <v>46.573026389316432</v>
      </c>
      <c r="AQ225" s="103">
        <f t="shared" si="172"/>
        <v>46.573020977658103</v>
      </c>
      <c r="AR225" s="103">
        <f t="shared" si="172"/>
        <v>46.573077314875462</v>
      </c>
      <c r="AS225" s="103">
        <f t="shared" si="172"/>
        <v>46.572490729582384</v>
      </c>
      <c r="AT225" s="103">
        <f t="shared" si="172"/>
        <v>46.578587985210596</v>
      </c>
      <c r="AU225" s="103">
        <f t="shared" si="173"/>
        <v>46.514018664061688</v>
      </c>
    </row>
    <row r="226" spans="1:47" ht="12.95" customHeight="1" x14ac:dyDescent="0.2">
      <c r="A226" s="103" t="s">
        <v>56</v>
      </c>
      <c r="C226" s="122">
        <v>48586.290999999997</v>
      </c>
      <c r="D226" s="122"/>
      <c r="E226" s="103">
        <f t="shared" si="157"/>
        <v>-3968.9580836380378</v>
      </c>
      <c r="F226" s="103">
        <f t="shared" si="158"/>
        <v>-3969</v>
      </c>
      <c r="G226" s="103">
        <f t="shared" si="178"/>
        <v>4.1338000002724584E-2</v>
      </c>
      <c r="I226" s="103">
        <f t="shared" si="177"/>
        <v>4.1338000002724584E-2</v>
      </c>
      <c r="P226" s="103">
        <f t="shared" si="159"/>
        <v>-1.2350741847072359E-2</v>
      </c>
      <c r="Q226" s="121">
        <f t="shared" si="160"/>
        <v>33567.790999999997</v>
      </c>
      <c r="S226" s="103">
        <f t="shared" si="161"/>
        <v>2.8824810014141371E-3</v>
      </c>
      <c r="T226" s="103">
        <f t="shared" si="179"/>
        <v>0.1</v>
      </c>
      <c r="U226" s="103">
        <f t="shared" si="180"/>
        <v>2.8824810014141373E-4</v>
      </c>
      <c r="Z226" s="103">
        <f t="shared" si="162"/>
        <v>-3969</v>
      </c>
      <c r="AA226" s="103">
        <f t="shared" si="163"/>
        <v>1.6410862841421795E-2</v>
      </c>
      <c r="AB226" s="103">
        <f t="shared" si="164"/>
        <v>2.4238654722044672E-2</v>
      </c>
      <c r="AC226" s="103">
        <f t="shared" si="165"/>
        <v>5.3688741849796939E-2</v>
      </c>
      <c r="AD226" s="103">
        <f t="shared" si="174"/>
        <v>2.4927137161302789E-2</v>
      </c>
      <c r="AE226" s="103">
        <f t="shared" si="175"/>
        <v>6.2136216705840246E-5</v>
      </c>
      <c r="AF226" s="103">
        <f t="shared" si="176"/>
        <v>5.3688741849796939E-2</v>
      </c>
      <c r="AG226" s="118"/>
      <c r="AH226" s="103">
        <f t="shared" si="166"/>
        <v>1.7099345280679912E-2</v>
      </c>
      <c r="AI226" s="103">
        <f t="shared" si="167"/>
        <v>0.8984821584576772</v>
      </c>
      <c r="AJ226" s="103">
        <f t="shared" si="168"/>
        <v>0.99940811447847877</v>
      </c>
      <c r="AK226" s="103">
        <f t="shared" si="169"/>
        <v>4.901959384437124E-2</v>
      </c>
      <c r="AL226" s="103">
        <f t="shared" si="170"/>
        <v>2.6917453230806632</v>
      </c>
      <c r="AM226" s="103">
        <f t="shared" si="171"/>
        <v>4.3707241559087695</v>
      </c>
      <c r="AN226" s="103">
        <f t="shared" si="172"/>
        <v>46.622239251262116</v>
      </c>
      <c r="AO226" s="103">
        <f t="shared" si="172"/>
        <v>46.62223919649049</v>
      </c>
      <c r="AP226" s="103">
        <f t="shared" si="172"/>
        <v>46.62223975061552</v>
      </c>
      <c r="AQ226" s="103">
        <f t="shared" si="172"/>
        <v>46.622234144519254</v>
      </c>
      <c r="AR226" s="103">
        <f t="shared" si="172"/>
        <v>46.622290860735795</v>
      </c>
      <c r="AS226" s="103">
        <f t="shared" si="172"/>
        <v>46.621716988036646</v>
      </c>
      <c r="AT226" s="103">
        <f t="shared" si="172"/>
        <v>46.627515330417083</v>
      </c>
      <c r="AU226" s="103">
        <f t="shared" si="173"/>
        <v>46.568028811670473</v>
      </c>
    </row>
    <row r="227" spans="1:47" ht="12.95" customHeight="1" x14ac:dyDescent="0.2">
      <c r="A227" s="103" t="s">
        <v>57</v>
      </c>
      <c r="C227" s="122">
        <v>48620.311999999998</v>
      </c>
      <c r="D227" s="122"/>
      <c r="E227" s="103">
        <f t="shared" si="157"/>
        <v>-3934.4610941774604</v>
      </c>
      <c r="F227" s="103">
        <f t="shared" si="158"/>
        <v>-3934.5</v>
      </c>
      <c r="G227" s="103">
        <f t="shared" si="178"/>
        <v>3.8369000001694076E-2</v>
      </c>
      <c r="I227" s="103">
        <f t="shared" si="177"/>
        <v>3.8369000001694076E-2</v>
      </c>
      <c r="P227" s="103">
        <f t="shared" si="159"/>
        <v>-1.2717669779455629E-2</v>
      </c>
      <c r="Q227" s="121">
        <f t="shared" si="160"/>
        <v>33601.811999999998</v>
      </c>
      <c r="S227" s="103">
        <f t="shared" si="161"/>
        <v>2.6098478293282339E-3</v>
      </c>
      <c r="T227" s="103">
        <f t="shared" si="179"/>
        <v>0.1</v>
      </c>
      <c r="U227" s="103">
        <f t="shared" si="180"/>
        <v>2.6098478293282341E-4</v>
      </c>
      <c r="Z227" s="103">
        <f t="shared" si="162"/>
        <v>-3934.5</v>
      </c>
      <c r="AA227" s="103">
        <f t="shared" si="163"/>
        <v>1.6409984445397673E-2</v>
      </c>
      <c r="AB227" s="103">
        <f t="shared" si="164"/>
        <v>2.1219416544046167E-2</v>
      </c>
      <c r="AC227" s="103">
        <f t="shared" si="165"/>
        <v>5.1086669781149702E-2</v>
      </c>
      <c r="AD227" s="103">
        <f t="shared" si="174"/>
        <v>2.1959015556296403E-2</v>
      </c>
      <c r="AE227" s="103">
        <f t="shared" si="175"/>
        <v>4.821983642016675E-5</v>
      </c>
      <c r="AF227" s="103">
        <f t="shared" si="176"/>
        <v>5.1086669781149702E-2</v>
      </c>
      <c r="AG227" s="118"/>
      <c r="AH227" s="103">
        <f t="shared" si="166"/>
        <v>1.7149583457647909E-2</v>
      </c>
      <c r="AI227" s="103">
        <f t="shared" si="167"/>
        <v>0.89661461857908231</v>
      </c>
      <c r="AJ227" s="103">
        <f t="shared" si="168"/>
        <v>0.99998576355217905</v>
      </c>
      <c r="AK227" s="103">
        <f t="shared" si="169"/>
        <v>4.4947253982091595E-2</v>
      </c>
      <c r="AL227" s="103">
        <f t="shared" si="170"/>
        <v>2.7314890005808965</v>
      </c>
      <c r="AM227" s="103">
        <f t="shared" si="171"/>
        <v>4.8082728901110094</v>
      </c>
      <c r="AN227" s="103">
        <f t="shared" si="172"/>
        <v>46.666237915947619</v>
      </c>
      <c r="AO227" s="103">
        <f t="shared" si="172"/>
        <v>46.666237857946612</v>
      </c>
      <c r="AP227" s="103">
        <f t="shared" si="172"/>
        <v>46.666238431463391</v>
      </c>
      <c r="AQ227" s="103">
        <f t="shared" si="172"/>
        <v>46.666232760494516</v>
      </c>
      <c r="AR227" s="103">
        <f t="shared" si="172"/>
        <v>46.666288834684799</v>
      </c>
      <c r="AS227" s="103">
        <f t="shared" si="172"/>
        <v>46.665734308462213</v>
      </c>
      <c r="AT227" s="103">
        <f t="shared" si="172"/>
        <v>46.671211482653248</v>
      </c>
      <c r="AU227" s="103">
        <f t="shared" si="173"/>
        <v>46.616427515371853</v>
      </c>
    </row>
    <row r="228" spans="1:47" ht="12.95" customHeight="1" x14ac:dyDescent="0.2">
      <c r="A228" s="103" t="s">
        <v>57</v>
      </c>
      <c r="C228" s="122">
        <v>48623.28</v>
      </c>
      <c r="D228" s="122"/>
      <c r="E228" s="103">
        <f t="shared" si="157"/>
        <v>-3931.45156874555</v>
      </c>
      <c r="F228" s="103">
        <f t="shared" si="158"/>
        <v>-3931.5</v>
      </c>
      <c r="G228" s="103">
        <f t="shared" si="178"/>
        <v>4.7763000002305489E-2</v>
      </c>
      <c r="I228" s="103">
        <f t="shared" si="177"/>
        <v>4.7763000002305489E-2</v>
      </c>
      <c r="P228" s="103">
        <f t="shared" si="159"/>
        <v>-1.2751320433357027E-2</v>
      </c>
      <c r="Q228" s="121">
        <f t="shared" si="160"/>
        <v>33604.78</v>
      </c>
      <c r="S228" s="103">
        <f t="shared" si="161"/>
        <v>3.6619829777900419E-3</v>
      </c>
      <c r="T228" s="103">
        <f t="shared" si="179"/>
        <v>0.1</v>
      </c>
      <c r="U228" s="103">
        <f t="shared" si="180"/>
        <v>3.6619829777900423E-4</v>
      </c>
      <c r="Z228" s="103">
        <f t="shared" si="162"/>
        <v>-3931.5</v>
      </c>
      <c r="AA228" s="103">
        <f t="shared" si="163"/>
        <v>1.6408333019071464E-2</v>
      </c>
      <c r="AB228" s="103">
        <f t="shared" si="164"/>
        <v>3.0610618787409789E-2</v>
      </c>
      <c r="AC228" s="103">
        <f t="shared" si="165"/>
        <v>6.0514320435662516E-2</v>
      </c>
      <c r="AD228" s="103">
        <f t="shared" si="174"/>
        <v>3.1354666983234025E-2</v>
      </c>
      <c r="AE228" s="103">
        <f t="shared" si="175"/>
        <v>9.8311514162950606E-5</v>
      </c>
      <c r="AF228" s="103">
        <f t="shared" si="176"/>
        <v>6.0514320435662516E-2</v>
      </c>
      <c r="AG228" s="118"/>
      <c r="AH228" s="103">
        <f t="shared" si="166"/>
        <v>1.71523812148957E-2</v>
      </c>
      <c r="AI228" s="103">
        <f t="shared" si="167"/>
        <v>0.89646024204328745</v>
      </c>
      <c r="AJ228" s="103">
        <f t="shared" si="168"/>
        <v>0.99996141825071538</v>
      </c>
      <c r="AK228" s="103">
        <f t="shared" si="169"/>
        <v>4.4590483898973882E-2</v>
      </c>
      <c r="AL228" s="103">
        <f t="shared" si="170"/>
        <v>2.7349372981697591</v>
      </c>
      <c r="AM228" s="103">
        <f t="shared" si="171"/>
        <v>4.8502061523444651</v>
      </c>
      <c r="AN228" s="103">
        <f t="shared" si="172"/>
        <v>46.670059637115536</v>
      </c>
      <c r="AO228" s="103">
        <f t="shared" si="172"/>
        <v>46.670059578892598</v>
      </c>
      <c r="AP228" s="103">
        <f t="shared" si="172"/>
        <v>46.670060153526414</v>
      </c>
      <c r="AQ228" s="103">
        <f t="shared" si="172"/>
        <v>46.670054482146078</v>
      </c>
      <c r="AR228" s="103">
        <f t="shared" si="172"/>
        <v>46.67011045546262</v>
      </c>
      <c r="AS228" s="103">
        <f t="shared" si="172"/>
        <v>46.66955796355758</v>
      </c>
      <c r="AT228" s="103">
        <f t="shared" si="172"/>
        <v>46.675004923869622</v>
      </c>
      <c r="AU228" s="103">
        <f t="shared" si="173"/>
        <v>46.620636098302406</v>
      </c>
    </row>
    <row r="229" spans="1:47" ht="12.95" customHeight="1" x14ac:dyDescent="0.2">
      <c r="A229" s="103" t="s">
        <v>58</v>
      </c>
      <c r="C229" s="122">
        <v>48827.444000000003</v>
      </c>
      <c r="D229" s="122"/>
      <c r="E229" s="103">
        <f t="shared" si="157"/>
        <v>-3724.4311003222406</v>
      </c>
      <c r="F229" s="103">
        <f t="shared" si="158"/>
        <v>-3724.5</v>
      </c>
      <c r="G229" s="103">
        <f t="shared" si="178"/>
        <v>6.7949000003864057E-2</v>
      </c>
      <c r="I229" s="103">
        <f t="shared" si="177"/>
        <v>6.7949000003864057E-2</v>
      </c>
      <c r="P229" s="103">
        <f t="shared" si="159"/>
        <v>-1.5706184860582818E-2</v>
      </c>
      <c r="Q229" s="121">
        <f t="shared" si="160"/>
        <v>33808.944000000003</v>
      </c>
      <c r="S229" s="103">
        <f t="shared" si="161"/>
        <v>6.9981899547047807E-3</v>
      </c>
      <c r="T229" s="103">
        <f t="shared" si="179"/>
        <v>0.1</v>
      </c>
      <c r="U229" s="103">
        <f t="shared" si="180"/>
        <v>6.9981899547047813E-4</v>
      </c>
      <c r="Z229" s="103">
        <f t="shared" si="162"/>
        <v>-3724.5</v>
      </c>
      <c r="AA229" s="103">
        <f t="shared" si="163"/>
        <v>1.5693905147308257E-2</v>
      </c>
      <c r="AB229" s="103">
        <f t="shared" si="164"/>
        <v>5.1202405313666141E-2</v>
      </c>
      <c r="AC229" s="103">
        <f t="shared" si="165"/>
        <v>8.3655184864446869E-2</v>
      </c>
      <c r="AD229" s="103">
        <f t="shared" si="174"/>
        <v>5.22550948565558E-2</v>
      </c>
      <c r="AE229" s="103">
        <f t="shared" si="175"/>
        <v>2.7305949384676446E-4</v>
      </c>
      <c r="AF229" s="103">
        <f t="shared" si="176"/>
        <v>8.3655184864446869E-2</v>
      </c>
      <c r="AG229" s="118"/>
      <c r="AH229" s="103">
        <f t="shared" si="166"/>
        <v>1.6746594690197916E-2</v>
      </c>
      <c r="AI229" s="103">
        <f t="shared" si="167"/>
        <v>0.88891151340050423</v>
      </c>
      <c r="AJ229" s="103">
        <f t="shared" si="168"/>
        <v>0.97028053178571261</v>
      </c>
      <c r="AK229" s="103">
        <f t="shared" si="169"/>
        <v>1.9186997605485912E-2</v>
      </c>
      <c r="AL229" s="103">
        <f t="shared" si="170"/>
        <v>2.9705618890751349</v>
      </c>
      <c r="AM229" s="103">
        <f t="shared" si="171"/>
        <v>11.665283573163535</v>
      </c>
      <c r="AN229" s="103">
        <f t="shared" ref="AN229:AT244" si="181">$AU229+$AB$7*SIN(AO229)</f>
        <v>46.932475551171564</v>
      </c>
      <c r="AO229" s="103">
        <f t="shared" si="181"/>
        <v>46.932475507480561</v>
      </c>
      <c r="AP229" s="103">
        <f t="shared" si="181"/>
        <v>46.932475902251412</v>
      </c>
      <c r="AQ229" s="103">
        <f t="shared" si="181"/>
        <v>46.932472335291244</v>
      </c>
      <c r="AR229" s="103">
        <f t="shared" si="181"/>
        <v>46.932504564544146</v>
      </c>
      <c r="AS229" s="103">
        <f t="shared" si="181"/>
        <v>46.932213349960506</v>
      </c>
      <c r="AT229" s="103">
        <f t="shared" si="181"/>
        <v>46.934844089937528</v>
      </c>
      <c r="AU229" s="103">
        <f t="shared" si="173"/>
        <v>46.911028320510674</v>
      </c>
    </row>
    <row r="230" spans="1:47" ht="12.95" customHeight="1" x14ac:dyDescent="0.2">
      <c r="A230" s="103" t="s">
        <v>59</v>
      </c>
      <c r="C230" s="122">
        <v>48862.42</v>
      </c>
      <c r="D230" s="122"/>
      <c r="E230" s="103">
        <f t="shared" si="157"/>
        <v>-3688.9657494103635</v>
      </c>
      <c r="F230" s="103">
        <f t="shared" si="158"/>
        <v>-3689</v>
      </c>
      <c r="G230" s="103">
        <f t="shared" si="178"/>
        <v>3.3777999997255392E-2</v>
      </c>
      <c r="I230" s="103">
        <f t="shared" si="177"/>
        <v>3.3777999997255392E-2</v>
      </c>
      <c r="P230" s="103">
        <f t="shared" si="159"/>
        <v>-1.6328864109135366E-2</v>
      </c>
      <c r="Q230" s="121">
        <f t="shared" si="160"/>
        <v>33843.919999999998</v>
      </c>
      <c r="S230" s="103">
        <f t="shared" si="161"/>
        <v>2.5106978305763105E-3</v>
      </c>
      <c r="T230" s="103">
        <f t="shared" si="179"/>
        <v>0.1</v>
      </c>
      <c r="U230" s="103">
        <f t="shared" si="180"/>
        <v>2.5106978305763108E-4</v>
      </c>
      <c r="Z230" s="103">
        <f t="shared" si="162"/>
        <v>-3689</v>
      </c>
      <c r="AA230" s="103">
        <f t="shared" si="163"/>
        <v>1.5454720686717865E-2</v>
      </c>
      <c r="AB230" s="103">
        <f t="shared" si="164"/>
        <v>1.7217332217348204E-2</v>
      </c>
      <c r="AC230" s="103">
        <f t="shared" si="165"/>
        <v>5.0106864106390758E-2</v>
      </c>
      <c r="AD230" s="103">
        <f t="shared" si="174"/>
        <v>1.8323279310537528E-2</v>
      </c>
      <c r="AE230" s="103">
        <f t="shared" si="175"/>
        <v>3.3574256469197266E-5</v>
      </c>
      <c r="AF230" s="103">
        <f t="shared" si="176"/>
        <v>5.0106864106390758E-2</v>
      </c>
      <c r="AG230" s="118"/>
      <c r="AH230" s="103">
        <f t="shared" si="166"/>
        <v>1.6560667779907189E-2</v>
      </c>
      <c r="AI230" s="103">
        <f t="shared" si="167"/>
        <v>0.88823189508579714</v>
      </c>
      <c r="AJ230" s="103">
        <f t="shared" si="168"/>
        <v>0.95980477055220481</v>
      </c>
      <c r="AK230" s="103">
        <f t="shared" si="169"/>
        <v>1.4720171737008212E-2</v>
      </c>
      <c r="AL230" s="103">
        <f t="shared" si="170"/>
        <v>3.0106435201544541</v>
      </c>
      <c r="AM230" s="103">
        <f t="shared" si="171"/>
        <v>15.251274938313914</v>
      </c>
      <c r="AN230" s="103">
        <f t="shared" si="181"/>
        <v>46.977296686713281</v>
      </c>
      <c r="AO230" s="103">
        <f t="shared" si="181"/>
        <v>46.97729665153728</v>
      </c>
      <c r="AP230" s="103">
        <f t="shared" si="181"/>
        <v>46.977296966948764</v>
      </c>
      <c r="AQ230" s="103">
        <f t="shared" si="181"/>
        <v>46.977294138758424</v>
      </c>
      <c r="AR230" s="103">
        <f t="shared" si="181"/>
        <v>46.977319498162359</v>
      </c>
      <c r="AS230" s="103">
        <f t="shared" si="181"/>
        <v>46.977092105771462</v>
      </c>
      <c r="AT230" s="103">
        <f t="shared" si="181"/>
        <v>46.979130813453715</v>
      </c>
      <c r="AU230" s="103">
        <f t="shared" si="173"/>
        <v>46.960829885188907</v>
      </c>
    </row>
    <row r="231" spans="1:47" ht="12.95" customHeight="1" x14ac:dyDescent="0.2">
      <c r="A231" s="103" t="s">
        <v>59</v>
      </c>
      <c r="C231" s="122">
        <v>48946.239999999998</v>
      </c>
      <c r="D231" s="122"/>
      <c r="E231" s="103">
        <f t="shared" si="157"/>
        <v>-3603.9730197261815</v>
      </c>
      <c r="F231" s="103">
        <f t="shared" si="158"/>
        <v>-3604</v>
      </c>
      <c r="G231" s="103">
        <f t="shared" si="178"/>
        <v>2.6608000000123866E-2</v>
      </c>
      <c r="I231" s="103">
        <f t="shared" si="177"/>
        <v>2.6608000000123866E-2</v>
      </c>
      <c r="P231" s="103">
        <f t="shared" si="159"/>
        <v>-1.7940488673942826E-2</v>
      </c>
      <c r="Q231" s="121">
        <f t="shared" si="160"/>
        <v>33927.74</v>
      </c>
      <c r="S231" s="103">
        <f t="shared" si="161"/>
        <v>1.9845678431434479E-3</v>
      </c>
      <c r="T231" s="103">
        <f t="shared" si="179"/>
        <v>0.1</v>
      </c>
      <c r="U231" s="103">
        <f t="shared" si="180"/>
        <v>1.9845678431434479E-4</v>
      </c>
      <c r="Z231" s="103">
        <f t="shared" si="162"/>
        <v>-3604</v>
      </c>
      <c r="AA231" s="103">
        <f t="shared" si="163"/>
        <v>1.4747958023255793E-2</v>
      </c>
      <c r="AB231" s="103">
        <f t="shared" si="164"/>
        <v>1.0626188575289325E-2</v>
      </c>
      <c r="AC231" s="103">
        <f t="shared" si="165"/>
        <v>4.4548488674066689E-2</v>
      </c>
      <c r="AD231" s="103">
        <f t="shared" si="174"/>
        <v>1.1860041976868073E-2</v>
      </c>
      <c r="AE231" s="103">
        <f t="shared" si="175"/>
        <v>1.4066059569307275E-5</v>
      </c>
      <c r="AF231" s="103">
        <f t="shared" si="176"/>
        <v>4.4548488674066689E-2</v>
      </c>
      <c r="AG231" s="118"/>
      <c r="AH231" s="103">
        <f t="shared" si="166"/>
        <v>1.5981811424834541E-2</v>
      </c>
      <c r="AI231" s="103">
        <f t="shared" si="167"/>
        <v>0.88733641076309777</v>
      </c>
      <c r="AJ231" s="103">
        <f t="shared" si="168"/>
        <v>0.92856250159642106</v>
      </c>
      <c r="AK231" s="103">
        <f t="shared" si="169"/>
        <v>3.9633814272468015E-3</v>
      </c>
      <c r="AL231" s="103">
        <f t="shared" si="170"/>
        <v>3.1064282522132602</v>
      </c>
      <c r="AM231" s="103">
        <f t="shared" si="171"/>
        <v>56.869840756049129</v>
      </c>
      <c r="AN231" s="103">
        <f t="shared" si="181"/>
        <v>47.084511201224011</v>
      </c>
      <c r="AO231" s="103">
        <f t="shared" si="181"/>
        <v>47.084511191135817</v>
      </c>
      <c r="AP231" s="103">
        <f t="shared" si="181"/>
        <v>47.08451128069256</v>
      </c>
      <c r="AQ231" s="103">
        <f t="shared" si="181"/>
        <v>47.084510485663579</v>
      </c>
      <c r="AR231" s="103">
        <f t="shared" si="181"/>
        <v>47.084517543434771</v>
      </c>
      <c r="AS231" s="103">
        <f t="shared" si="181"/>
        <v>47.084454888877474</v>
      </c>
      <c r="AT231" s="103">
        <f t="shared" si="181"/>
        <v>47.085011092163434</v>
      </c>
      <c r="AU231" s="103">
        <f t="shared" si="173"/>
        <v>47.080073068221289</v>
      </c>
    </row>
    <row r="232" spans="1:47" ht="12.95" customHeight="1" x14ac:dyDescent="0.2">
      <c r="A232" s="103" t="s">
        <v>60</v>
      </c>
      <c r="C232" s="122">
        <v>49217.455999999998</v>
      </c>
      <c r="D232" s="122"/>
      <c r="E232" s="103">
        <f t="shared" si="157"/>
        <v>-3328.9624235197243</v>
      </c>
      <c r="F232" s="103">
        <f t="shared" si="158"/>
        <v>-3329</v>
      </c>
      <c r="G232" s="103">
        <f t="shared" si="178"/>
        <v>3.7058000001707114E-2</v>
      </c>
      <c r="I232" s="103">
        <f t="shared" si="177"/>
        <v>3.7058000001707114E-2</v>
      </c>
      <c r="P232" s="103">
        <f t="shared" si="159"/>
        <v>-2.4079030698059355E-2</v>
      </c>
      <c r="Q232" s="121">
        <f t="shared" si="160"/>
        <v>34198.955999999998</v>
      </c>
      <c r="S232" s="103">
        <f t="shared" si="161"/>
        <v>3.7377365227841877E-3</v>
      </c>
      <c r="T232" s="103">
        <f t="shared" si="179"/>
        <v>0.1</v>
      </c>
      <c r="U232" s="103">
        <f t="shared" si="180"/>
        <v>3.7377365227841877E-4</v>
      </c>
      <c r="Z232" s="103">
        <f t="shared" si="162"/>
        <v>-3329</v>
      </c>
      <c r="AA232" s="103">
        <f t="shared" si="163"/>
        <v>1.1244383217168105E-2</v>
      </c>
      <c r="AB232" s="103">
        <f t="shared" si="164"/>
        <v>2.4162196374440809E-2</v>
      </c>
      <c r="AC232" s="103">
        <f t="shared" si="165"/>
        <v>6.1137030699766469E-2</v>
      </c>
      <c r="AD232" s="103">
        <f t="shared" si="174"/>
        <v>2.5813616784539008E-2</v>
      </c>
      <c r="AE232" s="103">
        <f t="shared" si="175"/>
        <v>6.6634281149903406E-5</v>
      </c>
      <c r="AF232" s="103">
        <f t="shared" si="176"/>
        <v>6.1137030699766469E-2</v>
      </c>
      <c r="AG232" s="118"/>
      <c r="AH232" s="103">
        <f t="shared" si="166"/>
        <v>1.2895803627266307E-2</v>
      </c>
      <c r="AI232" s="103">
        <f t="shared" si="167"/>
        <v>0.89151198104144425</v>
      </c>
      <c r="AJ232" s="103">
        <f t="shared" si="168"/>
        <v>0.77077200914895772</v>
      </c>
      <c r="AK232" s="103">
        <f t="shared" si="169"/>
        <v>-3.0645431544152162E-2</v>
      </c>
      <c r="AL232" s="103">
        <f t="shared" si="170"/>
        <v>-2.8662879852100582</v>
      </c>
      <c r="AM232" s="103">
        <f t="shared" si="171"/>
        <v>-7.2187366663752295</v>
      </c>
      <c r="AN232" s="103">
        <f t="shared" si="181"/>
        <v>47.431704287803804</v>
      </c>
      <c r="AO232" s="103">
        <f t="shared" si="181"/>
        <v>47.431704345669537</v>
      </c>
      <c r="AP232" s="103">
        <f t="shared" si="181"/>
        <v>47.431703807055939</v>
      </c>
      <c r="AQ232" s="103">
        <f t="shared" si="181"/>
        <v>47.431708820468614</v>
      </c>
      <c r="AR232" s="103">
        <f t="shared" si="181"/>
        <v>47.431662155957596</v>
      </c>
      <c r="AS232" s="103">
        <f t="shared" si="181"/>
        <v>47.432096532896203</v>
      </c>
      <c r="AT232" s="103">
        <f t="shared" si="181"/>
        <v>47.428055440980465</v>
      </c>
      <c r="AU232" s="103">
        <f t="shared" si="173"/>
        <v>47.465859836855465</v>
      </c>
    </row>
    <row r="233" spans="1:47" ht="12.95" customHeight="1" x14ac:dyDescent="0.2">
      <c r="A233" s="103" t="s">
        <v>60</v>
      </c>
      <c r="C233" s="122">
        <v>49218.421999999999</v>
      </c>
      <c r="D233" s="122"/>
      <c r="E233" s="103">
        <f t="shared" si="157"/>
        <v>-3327.9829081668859</v>
      </c>
      <c r="F233" s="103">
        <f t="shared" si="158"/>
        <v>-3328</v>
      </c>
      <c r="G233" s="103">
        <f t="shared" si="178"/>
        <v>1.6856000002007931E-2</v>
      </c>
      <c r="I233" s="103">
        <f t="shared" si="177"/>
        <v>1.6856000002007931E-2</v>
      </c>
      <c r="P233" s="103">
        <f t="shared" si="159"/>
        <v>-2.4103258059887712E-2</v>
      </c>
      <c r="Q233" s="121">
        <f t="shared" si="160"/>
        <v>34199.921999999999</v>
      </c>
      <c r="S233" s="103">
        <f t="shared" si="161"/>
        <v>1.677660820980963E-3</v>
      </c>
      <c r="T233" s="103">
        <f t="shared" si="179"/>
        <v>0.1</v>
      </c>
      <c r="U233" s="103">
        <f t="shared" si="180"/>
        <v>1.677660820980963E-4</v>
      </c>
      <c r="Z233" s="103">
        <f t="shared" si="162"/>
        <v>-3328</v>
      </c>
      <c r="AA233" s="103">
        <f t="shared" si="163"/>
        <v>1.1228489982167177E-2</v>
      </c>
      <c r="AB233" s="103">
        <f t="shared" si="164"/>
        <v>3.9745607227937921E-3</v>
      </c>
      <c r="AC233" s="103">
        <f t="shared" si="165"/>
        <v>4.095925806189564E-2</v>
      </c>
      <c r="AD233" s="103">
        <f t="shared" si="174"/>
        <v>5.6275100198407545E-3</v>
      </c>
      <c r="AE233" s="103">
        <f t="shared" si="175"/>
        <v>3.166886902340809E-6</v>
      </c>
      <c r="AF233" s="103">
        <f t="shared" si="176"/>
        <v>4.095925806189564E-2</v>
      </c>
      <c r="AG233" s="118"/>
      <c r="AH233" s="103">
        <f t="shared" si="166"/>
        <v>1.2881439279214139E-2</v>
      </c>
      <c r="AI233" s="103">
        <f t="shared" si="167"/>
        <v>0.89154688354744305</v>
      </c>
      <c r="AJ233" s="103">
        <f t="shared" si="168"/>
        <v>0.77004735357815635</v>
      </c>
      <c r="AK233" s="103">
        <f t="shared" si="169"/>
        <v>-3.0768722167282117E-2</v>
      </c>
      <c r="AL233" s="103">
        <f t="shared" si="170"/>
        <v>-2.8651513578975587</v>
      </c>
      <c r="AM233" s="103">
        <f t="shared" si="171"/>
        <v>-7.188676755444293</v>
      </c>
      <c r="AN233" s="103">
        <f t="shared" si="181"/>
        <v>47.432971079018436</v>
      </c>
      <c r="AO233" s="103">
        <f t="shared" si="181"/>
        <v>47.4329711369694</v>
      </c>
      <c r="AP233" s="103">
        <f t="shared" si="181"/>
        <v>47.432970597344713</v>
      </c>
      <c r="AQ233" s="103">
        <f t="shared" si="181"/>
        <v>47.432975622196359</v>
      </c>
      <c r="AR233" s="103">
        <f t="shared" si="181"/>
        <v>47.4329288323326</v>
      </c>
      <c r="AS233" s="103">
        <f t="shared" si="181"/>
        <v>47.433364552132225</v>
      </c>
      <c r="AT233" s="103">
        <f t="shared" si="181"/>
        <v>47.429309347574311</v>
      </c>
      <c r="AU233" s="103">
        <f t="shared" si="173"/>
        <v>47.467262697832311</v>
      </c>
    </row>
    <row r="234" spans="1:47" ht="12.95" customHeight="1" x14ac:dyDescent="0.2">
      <c r="A234" s="103" t="s">
        <v>61</v>
      </c>
      <c r="C234" s="122">
        <v>49897.42</v>
      </c>
      <c r="D234" s="122"/>
      <c r="E234" s="103">
        <f t="shared" si="157"/>
        <v>-2639.485014226294</v>
      </c>
      <c r="F234" s="103">
        <f t="shared" si="158"/>
        <v>-2639.5</v>
      </c>
      <c r="G234" s="103">
        <f t="shared" si="178"/>
        <v>1.4778999997361097E-2</v>
      </c>
      <c r="I234" s="103">
        <f t="shared" si="177"/>
        <v>1.4778999997361097E-2</v>
      </c>
      <c r="P234" s="103">
        <f t="shared" si="159"/>
        <v>-4.0637085424087505E-2</v>
      </c>
      <c r="Q234" s="121">
        <f t="shared" si="160"/>
        <v>34878.92</v>
      </c>
      <c r="S234" s="103">
        <f t="shared" si="161"/>
        <v>3.0709425234372884E-3</v>
      </c>
      <c r="T234" s="103">
        <f t="shared" si="179"/>
        <v>0.1</v>
      </c>
      <c r="U234" s="103">
        <f t="shared" si="180"/>
        <v>3.0709425234372886E-4</v>
      </c>
      <c r="Z234" s="103">
        <f t="shared" si="162"/>
        <v>-2639.5</v>
      </c>
      <c r="AA234" s="103">
        <f t="shared" si="163"/>
        <v>-3.5180256309862851E-3</v>
      </c>
      <c r="AB234" s="103">
        <f t="shared" si="164"/>
        <v>1.5573443921890716E-2</v>
      </c>
      <c r="AC234" s="103">
        <f t="shared" si="165"/>
        <v>5.5416085421448602E-2</v>
      </c>
      <c r="AD234" s="103">
        <f t="shared" si="174"/>
        <v>1.8297025628347383E-2</v>
      </c>
      <c r="AE234" s="103">
        <f t="shared" si="175"/>
        <v>3.3478114684440093E-5</v>
      </c>
      <c r="AF234" s="103">
        <f t="shared" si="176"/>
        <v>5.5416085421448602E-2</v>
      </c>
      <c r="AG234" s="118"/>
      <c r="AH234" s="103">
        <f t="shared" si="166"/>
        <v>-7.9444392452961761E-4</v>
      </c>
      <c r="AI234" s="103">
        <f t="shared" si="167"/>
        <v>0.948927650087664</v>
      </c>
      <c r="AJ234" s="103">
        <f t="shared" si="168"/>
        <v>5.4702097536322984E-2</v>
      </c>
      <c r="AK234" s="103">
        <f t="shared" si="169"/>
        <v>-0.10050078510395423</v>
      </c>
      <c r="AL234" s="103">
        <f t="shared" si="170"/>
        <v>-2.0409654014630059</v>
      </c>
      <c r="AM234" s="103">
        <f t="shared" si="171"/>
        <v>-1.6298940463898763</v>
      </c>
      <c r="AN234" s="103">
        <f t="shared" si="181"/>
        <v>48.327897775449216</v>
      </c>
      <c r="AO234" s="103">
        <f t="shared" si="181"/>
        <v>48.327897775862866</v>
      </c>
      <c r="AP234" s="103">
        <f t="shared" si="181"/>
        <v>48.32789776563115</v>
      </c>
      <c r="AQ234" s="103">
        <f t="shared" si="181"/>
        <v>48.327898018714087</v>
      </c>
      <c r="AR234" s="103">
        <f t="shared" si="181"/>
        <v>48.327891758721243</v>
      </c>
      <c r="AS234" s="103">
        <f t="shared" si="181"/>
        <v>48.328046629261756</v>
      </c>
      <c r="AT234" s="103">
        <f t="shared" si="181"/>
        <v>48.324233325696952</v>
      </c>
      <c r="AU234" s="103">
        <f t="shared" si="173"/>
        <v>48.433132480394605</v>
      </c>
    </row>
    <row r="235" spans="1:47" ht="12.95" customHeight="1" x14ac:dyDescent="0.2">
      <c r="A235" s="103" t="s">
        <v>62</v>
      </c>
      <c r="C235" s="122">
        <v>49928.478999999999</v>
      </c>
      <c r="D235" s="122"/>
      <c r="E235" s="103">
        <f t="shared" si="157"/>
        <v>-2607.9914662513343</v>
      </c>
      <c r="F235" s="103">
        <f t="shared" si="158"/>
        <v>-2608</v>
      </c>
      <c r="G235" s="103">
        <f t="shared" si="178"/>
        <v>8.4160000042174943E-3</v>
      </c>
      <c r="I235" s="103">
        <f t="shared" si="177"/>
        <v>8.4160000042174943E-3</v>
      </c>
      <c r="P235" s="103">
        <f t="shared" si="159"/>
        <v>-4.1264976158809412E-2</v>
      </c>
      <c r="Q235" s="121">
        <f t="shared" si="160"/>
        <v>34909.978999999999</v>
      </c>
      <c r="S235" s="103">
        <f t="shared" si="161"/>
        <v>2.4681993925112478E-3</v>
      </c>
      <c r="T235" s="103">
        <f t="shared" si="179"/>
        <v>0.1</v>
      </c>
      <c r="U235" s="103">
        <f t="shared" si="180"/>
        <v>2.468199392511248E-4</v>
      </c>
      <c r="Z235" s="103">
        <f t="shared" si="162"/>
        <v>-2608</v>
      </c>
      <c r="AA235" s="103">
        <f t="shared" si="163"/>
        <v>-4.2968453143856951E-3</v>
      </c>
      <c r="AB235" s="103">
        <f t="shared" si="164"/>
        <v>9.9394207706466169E-3</v>
      </c>
      <c r="AC235" s="103">
        <f t="shared" si="165"/>
        <v>4.9680976163026906E-2</v>
      </c>
      <c r="AD235" s="103">
        <f t="shared" si="174"/>
        <v>1.2712845318603189E-2</v>
      </c>
      <c r="AE235" s="103">
        <f t="shared" si="175"/>
        <v>1.6161643609473103E-5</v>
      </c>
      <c r="AF235" s="103">
        <f t="shared" si="176"/>
        <v>4.9680976163026906E-2</v>
      </c>
      <c r="AG235" s="118"/>
      <c r="AH235" s="103">
        <f t="shared" si="166"/>
        <v>-1.5234207664291232E-3</v>
      </c>
      <c r="AI235" s="103">
        <f t="shared" si="167"/>
        <v>0.95306315162116217</v>
      </c>
      <c r="AJ235" s="103">
        <f t="shared" si="168"/>
        <v>1.3990380200628191E-2</v>
      </c>
      <c r="AK235" s="103">
        <f t="shared" si="169"/>
        <v>-0.10249743897454835</v>
      </c>
      <c r="AL235" s="103">
        <f t="shared" si="170"/>
        <v>-2.0002268227328006</v>
      </c>
      <c r="AM235" s="103">
        <f t="shared" si="171"/>
        <v>-1.5577962860573886</v>
      </c>
      <c r="AN235" s="103">
        <f t="shared" si="181"/>
        <v>48.370462896369645</v>
      </c>
      <c r="AO235" s="103">
        <f t="shared" si="181"/>
        <v>48.370462896569911</v>
      </c>
      <c r="AP235" s="103">
        <f t="shared" si="181"/>
        <v>48.370462890993615</v>
      </c>
      <c r="AQ235" s="103">
        <f t="shared" si="181"/>
        <v>48.370463046262671</v>
      </c>
      <c r="AR235" s="103">
        <f t="shared" si="181"/>
        <v>48.370458722899052</v>
      </c>
      <c r="AS235" s="103">
        <f t="shared" si="181"/>
        <v>48.370579124876741</v>
      </c>
      <c r="AT235" s="103">
        <f t="shared" si="181"/>
        <v>48.36724200007442</v>
      </c>
      <c r="AU235" s="103">
        <f t="shared" si="173"/>
        <v>48.477322601165426</v>
      </c>
    </row>
    <row r="236" spans="1:47" ht="12.95" customHeight="1" x14ac:dyDescent="0.2">
      <c r="A236" s="103" t="s">
        <v>62</v>
      </c>
      <c r="C236" s="122">
        <v>49933.421999999999</v>
      </c>
      <c r="D236" s="122"/>
      <c r="E236" s="103">
        <f t="shared" si="157"/>
        <v>-2602.9793084986636</v>
      </c>
      <c r="F236" s="103">
        <f t="shared" si="158"/>
        <v>-2603</v>
      </c>
      <c r="G236" s="103">
        <f t="shared" si="178"/>
        <v>2.0406000003276858E-2</v>
      </c>
      <c r="I236" s="103">
        <f t="shared" si="177"/>
        <v>2.0406000003276858E-2</v>
      </c>
      <c r="P236" s="103">
        <f t="shared" si="159"/>
        <v>-4.1362693961360809E-2</v>
      </c>
      <c r="Q236" s="121">
        <f t="shared" si="160"/>
        <v>34914.921999999999</v>
      </c>
      <c r="S236" s="103">
        <f t="shared" si="161"/>
        <v>3.8153715540970657E-3</v>
      </c>
      <c r="T236" s="103">
        <f t="shared" si="179"/>
        <v>0.1</v>
      </c>
      <c r="U236" s="103">
        <f t="shared" si="180"/>
        <v>3.8153715540970658E-4</v>
      </c>
      <c r="Z236" s="103">
        <f t="shared" si="162"/>
        <v>-2603</v>
      </c>
      <c r="AA236" s="103">
        <f t="shared" si="163"/>
        <v>-4.4205473014801268E-3</v>
      </c>
      <c r="AB236" s="103">
        <f t="shared" si="164"/>
        <v>2.2045204277204525E-2</v>
      </c>
      <c r="AC236" s="103">
        <f t="shared" si="165"/>
        <v>6.1768693964637668E-2</v>
      </c>
      <c r="AD236" s="103">
        <f t="shared" si="174"/>
        <v>2.4826547304756984E-2</v>
      </c>
      <c r="AE236" s="103">
        <f t="shared" si="175"/>
        <v>6.1635745107533631E-5</v>
      </c>
      <c r="AF236" s="103">
        <f t="shared" si="176"/>
        <v>6.1768693964637668E-2</v>
      </c>
      <c r="AG236" s="118"/>
      <c r="AH236" s="103">
        <f t="shared" si="166"/>
        <v>-1.6392042739276681E-3</v>
      </c>
      <c r="AI236" s="103">
        <f t="shared" si="167"/>
        <v>0.95373029564337264</v>
      </c>
      <c r="AJ236" s="103">
        <f t="shared" si="168"/>
        <v>7.4915075769736595E-3</v>
      </c>
      <c r="AK236" s="103">
        <f t="shared" si="169"/>
        <v>-0.10280032680312633</v>
      </c>
      <c r="AL236" s="103">
        <f t="shared" si="170"/>
        <v>-1.9937275637533929</v>
      </c>
      <c r="AM236" s="103">
        <f t="shared" si="171"/>
        <v>-1.5467167341524364</v>
      </c>
      <c r="AN236" s="103">
        <f t="shared" si="181"/>
        <v>48.377236392933256</v>
      </c>
      <c r="AO236" s="103">
        <f t="shared" si="181"/>
        <v>48.377236393109897</v>
      </c>
      <c r="AP236" s="103">
        <f t="shared" si="181"/>
        <v>48.377236388090196</v>
      </c>
      <c r="AQ236" s="103">
        <f t="shared" si="181"/>
        <v>48.377236530739602</v>
      </c>
      <c r="AR236" s="103">
        <f t="shared" si="181"/>
        <v>48.377232476967734</v>
      </c>
      <c r="AS236" s="103">
        <f t="shared" si="181"/>
        <v>48.377347695439916</v>
      </c>
      <c r="AT236" s="103">
        <f t="shared" si="181"/>
        <v>48.374088485365554</v>
      </c>
      <c r="AU236" s="103">
        <f t="shared" si="173"/>
        <v>48.484336906049684</v>
      </c>
    </row>
    <row r="237" spans="1:47" ht="12.95" customHeight="1" x14ac:dyDescent="0.2">
      <c r="A237" s="103" t="s">
        <v>62</v>
      </c>
      <c r="C237" s="122">
        <v>49970.394999999997</v>
      </c>
      <c r="D237" s="122"/>
      <c r="E237" s="103">
        <f t="shared" si="157"/>
        <v>-2565.489017462955</v>
      </c>
      <c r="F237" s="103">
        <f t="shared" si="158"/>
        <v>-2565.5</v>
      </c>
      <c r="G237" s="103">
        <f t="shared" si="178"/>
        <v>1.0830999999598134E-2</v>
      </c>
      <c r="I237" s="103">
        <f t="shared" si="177"/>
        <v>1.0830999999598134E-2</v>
      </c>
      <c r="P237" s="103">
        <f t="shared" si="159"/>
        <v>-4.2077868366503554E-2</v>
      </c>
      <c r="Q237" s="121">
        <f t="shared" si="160"/>
        <v>34951.894999999997</v>
      </c>
      <c r="S237" s="103">
        <f t="shared" si="161"/>
        <v>2.799348351781476E-3</v>
      </c>
      <c r="T237" s="103">
        <f t="shared" si="179"/>
        <v>0.1</v>
      </c>
      <c r="U237" s="103">
        <f t="shared" si="180"/>
        <v>2.7993483517814764E-4</v>
      </c>
      <c r="Z237" s="103">
        <f t="shared" si="162"/>
        <v>-2565.5</v>
      </c>
      <c r="AA237" s="103">
        <f t="shared" si="163"/>
        <v>-5.3482043418074891E-3</v>
      </c>
      <c r="AB237" s="103">
        <f t="shared" si="164"/>
        <v>1.3338412307619426E-2</v>
      </c>
      <c r="AC237" s="103">
        <f t="shared" si="165"/>
        <v>5.2908868366101688E-2</v>
      </c>
      <c r="AD237" s="103">
        <f t="shared" si="174"/>
        <v>1.6179204341405622E-2</v>
      </c>
      <c r="AE237" s="103">
        <f t="shared" si="175"/>
        <v>2.6176665312095849E-5</v>
      </c>
      <c r="AF237" s="103">
        <f t="shared" si="176"/>
        <v>5.2908868366101688E-2</v>
      </c>
      <c r="AG237" s="118"/>
      <c r="AH237" s="103">
        <f t="shared" si="166"/>
        <v>-2.5074123080212913E-3</v>
      </c>
      <c r="AI237" s="103">
        <f t="shared" si="167"/>
        <v>0.95882504622304365</v>
      </c>
      <c r="AJ237" s="103">
        <f t="shared" si="168"/>
        <v>-4.1534723521822997E-2</v>
      </c>
      <c r="AK237" s="103">
        <f t="shared" si="169"/>
        <v>-0.10494482318601894</v>
      </c>
      <c r="AL237" s="103">
        <f t="shared" si="170"/>
        <v>-1.944689311143075</v>
      </c>
      <c r="AM237" s="103">
        <f t="shared" si="171"/>
        <v>-1.4665633853158744</v>
      </c>
      <c r="AN237" s="103">
        <f t="shared" si="181"/>
        <v>48.428190431737846</v>
      </c>
      <c r="AO237" s="103">
        <f t="shared" si="181"/>
        <v>48.428190431799401</v>
      </c>
      <c r="AP237" s="103">
        <f t="shared" si="181"/>
        <v>48.428190429726151</v>
      </c>
      <c r="AQ237" s="103">
        <f t="shared" si="181"/>
        <v>48.428190499559328</v>
      </c>
      <c r="AR237" s="103">
        <f t="shared" si="181"/>
        <v>48.428188147379508</v>
      </c>
      <c r="AS237" s="103">
        <f t="shared" si="181"/>
        <v>48.428267386635298</v>
      </c>
      <c r="AT237" s="103">
        <f t="shared" si="181"/>
        <v>48.425610549478449</v>
      </c>
      <c r="AU237" s="103">
        <f t="shared" si="173"/>
        <v>48.536944192681617</v>
      </c>
    </row>
    <row r="238" spans="1:47" ht="12.95" customHeight="1" x14ac:dyDescent="0.2">
      <c r="A238" s="103" t="s">
        <v>41</v>
      </c>
      <c r="C238" s="122">
        <v>49988.631999999998</v>
      </c>
      <c r="D238" s="122" t="s">
        <v>25</v>
      </c>
      <c r="E238" s="103">
        <f t="shared" si="157"/>
        <v>-2546.9968627116959</v>
      </c>
      <c r="F238" s="103">
        <f t="shared" si="158"/>
        <v>-2547</v>
      </c>
      <c r="G238" s="103">
        <f t="shared" si="178"/>
        <v>3.0939999996917322E-3</v>
      </c>
      <c r="I238" s="103">
        <f t="shared" si="177"/>
        <v>3.0939999996917322E-3</v>
      </c>
      <c r="P238" s="103">
        <f t="shared" si="159"/>
        <v>-4.2418809513050271E-2</v>
      </c>
      <c r="Q238" s="121">
        <f t="shared" si="160"/>
        <v>34970.131999999998</v>
      </c>
      <c r="S238" s="103">
        <f t="shared" si="161"/>
        <v>2.0714158297431388E-3</v>
      </c>
      <c r="T238" s="103">
        <f t="shared" si="179"/>
        <v>0.1</v>
      </c>
      <c r="U238" s="103">
        <f t="shared" si="180"/>
        <v>2.0714158297431388E-4</v>
      </c>
      <c r="Z238" s="103">
        <f t="shared" si="162"/>
        <v>-2547</v>
      </c>
      <c r="AA238" s="103">
        <f t="shared" si="163"/>
        <v>-5.8053386249612877E-3</v>
      </c>
      <c r="AB238" s="103">
        <f t="shared" si="164"/>
        <v>6.0291791460672008E-3</v>
      </c>
      <c r="AC238" s="103">
        <f t="shared" si="165"/>
        <v>4.5512809512742003E-2</v>
      </c>
      <c r="AD238" s="103">
        <f t="shared" si="174"/>
        <v>8.89933862465302E-3</v>
      </c>
      <c r="AE238" s="103">
        <f t="shared" si="175"/>
        <v>7.9198227956241106E-6</v>
      </c>
      <c r="AF238" s="103">
        <f t="shared" si="176"/>
        <v>4.5512809512742003E-2</v>
      </c>
      <c r="AG238" s="118"/>
      <c r="AH238" s="103">
        <f t="shared" si="166"/>
        <v>-2.9351791463754686E-3</v>
      </c>
      <c r="AI238" s="103">
        <f t="shared" si="167"/>
        <v>0.9613963259675351</v>
      </c>
      <c r="AJ238" s="103">
        <f t="shared" si="168"/>
        <v>-6.5885920405070283E-2</v>
      </c>
      <c r="AK238" s="103">
        <f t="shared" si="169"/>
        <v>-0.10591765236859467</v>
      </c>
      <c r="AL238" s="103">
        <f t="shared" si="170"/>
        <v>-1.9203023043744727</v>
      </c>
      <c r="AM238" s="103">
        <f t="shared" si="171"/>
        <v>-1.4288171238153766</v>
      </c>
      <c r="AN238" s="103">
        <f t="shared" si="181"/>
        <v>48.453428783196564</v>
      </c>
      <c r="AO238" s="103">
        <f t="shared" si="181"/>
        <v>48.453428783230017</v>
      </c>
      <c r="AP238" s="103">
        <f t="shared" si="181"/>
        <v>48.453428781988123</v>
      </c>
      <c r="AQ238" s="103">
        <f t="shared" si="181"/>
        <v>48.453428828095788</v>
      </c>
      <c r="AR238" s="103">
        <f t="shared" si="181"/>
        <v>48.453427116267449</v>
      </c>
      <c r="AS238" s="103">
        <f t="shared" si="181"/>
        <v>48.453490678903954</v>
      </c>
      <c r="AT238" s="103">
        <f t="shared" si="181"/>
        <v>48.451141418383529</v>
      </c>
      <c r="AU238" s="103">
        <f t="shared" si="173"/>
        <v>48.56289712075337</v>
      </c>
    </row>
    <row r="239" spans="1:47" ht="12.95" customHeight="1" x14ac:dyDescent="0.2">
      <c r="A239" s="103" t="s">
        <v>41</v>
      </c>
      <c r="C239" s="122">
        <v>49992.589</v>
      </c>
      <c r="D239" s="122" t="s">
        <v>25</v>
      </c>
      <c r="E239" s="103">
        <f t="shared" si="157"/>
        <v>-2542.9845001328304</v>
      </c>
      <c r="F239" s="103">
        <f t="shared" si="158"/>
        <v>-2543</v>
      </c>
      <c r="G239" s="103">
        <f t="shared" si="178"/>
        <v>1.5286000001651701E-2</v>
      </c>
      <c r="I239" s="103">
        <f t="shared" si="177"/>
        <v>1.5286000001651701E-2</v>
      </c>
      <c r="P239" s="103">
        <f t="shared" si="159"/>
        <v>-4.2491463915793233E-2</v>
      </c>
      <c r="Q239" s="121">
        <f t="shared" si="160"/>
        <v>34974.089</v>
      </c>
      <c r="S239" s="103">
        <f t="shared" si="161"/>
        <v>3.3382353367316514E-3</v>
      </c>
      <c r="T239" s="103">
        <f t="shared" si="179"/>
        <v>0.1</v>
      </c>
      <c r="U239" s="103">
        <f t="shared" si="180"/>
        <v>3.3382353367316514E-4</v>
      </c>
      <c r="Z239" s="103">
        <f t="shared" si="162"/>
        <v>-2543</v>
      </c>
      <c r="AA239" s="103">
        <f t="shared" si="163"/>
        <v>-5.9040960992642402E-3</v>
      </c>
      <c r="AB239" s="103">
        <f t="shared" si="164"/>
        <v>1.8313583493188901E-2</v>
      </c>
      <c r="AC239" s="103">
        <f t="shared" si="165"/>
        <v>5.7777463917444934E-2</v>
      </c>
      <c r="AD239" s="103">
        <f t="shared" si="174"/>
        <v>2.1190096100915941E-2</v>
      </c>
      <c r="AE239" s="103">
        <f t="shared" si="175"/>
        <v>4.4902017276605295E-5</v>
      </c>
      <c r="AF239" s="103">
        <f t="shared" si="176"/>
        <v>5.7777463917444934E-2</v>
      </c>
      <c r="AG239" s="118"/>
      <c r="AH239" s="103">
        <f t="shared" si="166"/>
        <v>-3.0275834915372002E-3</v>
      </c>
      <c r="AI239" s="103">
        <f t="shared" si="167"/>
        <v>0.96195717972934824</v>
      </c>
      <c r="AJ239" s="103">
        <f t="shared" si="168"/>
        <v>-7.1163590986581746E-2</v>
      </c>
      <c r="AK239" s="103">
        <f t="shared" si="169"/>
        <v>-0.10612038709849375</v>
      </c>
      <c r="AL239" s="103">
        <f t="shared" si="170"/>
        <v>-1.9150121927015744</v>
      </c>
      <c r="AM239" s="103">
        <f t="shared" si="171"/>
        <v>-1.4208024092186835</v>
      </c>
      <c r="AN239" s="103">
        <f t="shared" si="181"/>
        <v>48.458894642011728</v>
      </c>
      <c r="AO239" s="103">
        <f t="shared" si="181"/>
        <v>48.458894642040761</v>
      </c>
      <c r="AP239" s="103">
        <f t="shared" si="181"/>
        <v>48.458894640938198</v>
      </c>
      <c r="AQ239" s="103">
        <f t="shared" si="181"/>
        <v>48.45889468280366</v>
      </c>
      <c r="AR239" s="103">
        <f t="shared" si="181"/>
        <v>48.458893093137078</v>
      </c>
      <c r="AS239" s="103">
        <f t="shared" si="181"/>
        <v>48.458953461487958</v>
      </c>
      <c r="AT239" s="103">
        <f t="shared" si="181"/>
        <v>48.456671494078371</v>
      </c>
      <c r="AU239" s="103">
        <f t="shared" si="173"/>
        <v>48.568508564660782</v>
      </c>
    </row>
    <row r="240" spans="1:47" ht="12.95" customHeight="1" x14ac:dyDescent="0.2">
      <c r="A240" s="103" t="s">
        <v>41</v>
      </c>
      <c r="C240" s="122">
        <v>50026.602700000003</v>
      </c>
      <c r="D240" s="122" t="s">
        <v>25</v>
      </c>
      <c r="E240" s="103">
        <f t="shared" si="157"/>
        <v>-2508.4949128069043</v>
      </c>
      <c r="F240" s="103">
        <f t="shared" si="158"/>
        <v>-2508.5</v>
      </c>
      <c r="G240" s="103">
        <f t="shared" si="178"/>
        <v>5.0170000031357631E-3</v>
      </c>
      <c r="I240" s="103">
        <f t="shared" si="177"/>
        <v>5.0170000031357631E-3</v>
      </c>
      <c r="P240" s="103">
        <f t="shared" si="159"/>
        <v>-4.3102008280373784E-2</v>
      </c>
      <c r="Q240" s="121">
        <f t="shared" si="160"/>
        <v>35008.102700000003</v>
      </c>
      <c r="S240" s="103">
        <f t="shared" si="161"/>
        <v>2.3154389581884604E-3</v>
      </c>
      <c r="T240" s="103">
        <f t="shared" si="179"/>
        <v>0.1</v>
      </c>
      <c r="U240" s="103">
        <f t="shared" si="180"/>
        <v>2.3154389581884604E-4</v>
      </c>
      <c r="Z240" s="103">
        <f t="shared" si="162"/>
        <v>-2508.5</v>
      </c>
      <c r="AA240" s="103">
        <f t="shared" si="163"/>
        <v>-6.7541196650070402E-3</v>
      </c>
      <c r="AB240" s="103">
        <f t="shared" si="164"/>
        <v>8.8397609757809355E-3</v>
      </c>
      <c r="AC240" s="103">
        <f t="shared" si="165"/>
        <v>4.8119008283509547E-2</v>
      </c>
      <c r="AD240" s="103">
        <f t="shared" si="174"/>
        <v>1.1771119668142803E-2</v>
      </c>
      <c r="AE240" s="103">
        <f t="shared" si="175"/>
        <v>1.3855925824173834E-5</v>
      </c>
      <c r="AF240" s="103">
        <f t="shared" si="176"/>
        <v>4.8119008283509547E-2</v>
      </c>
      <c r="AG240" s="118"/>
      <c r="AH240" s="103">
        <f t="shared" si="166"/>
        <v>-3.8227609726451724E-3</v>
      </c>
      <c r="AI240" s="103">
        <f t="shared" si="167"/>
        <v>0.96686497206945776</v>
      </c>
      <c r="AJ240" s="103">
        <f t="shared" si="168"/>
        <v>-0.11684245362601693</v>
      </c>
      <c r="AK240" s="103">
        <f t="shared" si="169"/>
        <v>-0.10775371295747287</v>
      </c>
      <c r="AL240" s="103">
        <f t="shared" si="170"/>
        <v>-1.8691260271574135</v>
      </c>
      <c r="AM240" s="103">
        <f t="shared" si="171"/>
        <v>-1.3537195639301962</v>
      </c>
      <c r="AN240" s="103">
        <f t="shared" si="181"/>
        <v>48.506171212288933</v>
      </c>
      <c r="AO240" s="103">
        <f t="shared" si="181"/>
        <v>48.506171212296081</v>
      </c>
      <c r="AP240" s="103">
        <f t="shared" si="181"/>
        <v>48.506171211957721</v>
      </c>
      <c r="AQ240" s="103">
        <f t="shared" si="181"/>
        <v>48.506171227973759</v>
      </c>
      <c r="AR240" s="103">
        <f t="shared" si="181"/>
        <v>48.506170469864408</v>
      </c>
      <c r="AS240" s="103">
        <f t="shared" si="181"/>
        <v>48.506206357803087</v>
      </c>
      <c r="AT240" s="103">
        <f t="shared" si="181"/>
        <v>48.50451480799731</v>
      </c>
      <c r="AU240" s="103">
        <f t="shared" si="173"/>
        <v>48.616907268362155</v>
      </c>
    </row>
    <row r="241" spans="1:47" ht="12.95" customHeight="1" x14ac:dyDescent="0.2">
      <c r="A241" s="103" t="s">
        <v>41</v>
      </c>
      <c r="C241" s="122">
        <v>50026.6034</v>
      </c>
      <c r="D241" s="122" t="s">
        <v>25</v>
      </c>
      <c r="E241" s="103">
        <f t="shared" si="157"/>
        <v>-2508.4942030131733</v>
      </c>
      <c r="F241" s="103">
        <f t="shared" si="158"/>
        <v>-2508.5</v>
      </c>
      <c r="G241" s="103">
        <f t="shared" si="178"/>
        <v>5.717000000004191E-3</v>
      </c>
      <c r="I241" s="103">
        <f t="shared" si="177"/>
        <v>5.717000000004191E-3</v>
      </c>
      <c r="P241" s="103">
        <f t="shared" si="159"/>
        <v>-4.3102008280373784E-2</v>
      </c>
      <c r="Q241" s="121">
        <f t="shared" si="160"/>
        <v>35008.1034</v>
      </c>
      <c r="S241" s="103">
        <f t="shared" si="161"/>
        <v>2.3832955694796133E-3</v>
      </c>
      <c r="T241" s="103">
        <f t="shared" si="179"/>
        <v>0.1</v>
      </c>
      <c r="U241" s="103">
        <f t="shared" si="180"/>
        <v>2.3832955694796134E-4</v>
      </c>
      <c r="Z241" s="103">
        <f t="shared" si="162"/>
        <v>-2508.5</v>
      </c>
      <c r="AA241" s="103">
        <f t="shared" si="163"/>
        <v>-6.7541196650070402E-3</v>
      </c>
      <c r="AB241" s="103">
        <f t="shared" si="164"/>
        <v>9.5397609726493634E-3</v>
      </c>
      <c r="AC241" s="103">
        <f t="shared" si="165"/>
        <v>4.8819008280377975E-2</v>
      </c>
      <c r="AD241" s="103">
        <f t="shared" si="174"/>
        <v>1.2471119665011231E-2</v>
      </c>
      <c r="AE241" s="103">
        <f t="shared" si="175"/>
        <v>1.5552882569902983E-5</v>
      </c>
      <c r="AF241" s="103">
        <f t="shared" si="176"/>
        <v>4.8819008280377975E-2</v>
      </c>
      <c r="AG241" s="118"/>
      <c r="AH241" s="103">
        <f t="shared" si="166"/>
        <v>-3.8227609726451724E-3</v>
      </c>
      <c r="AI241" s="103">
        <f t="shared" si="167"/>
        <v>0.96686497206945776</v>
      </c>
      <c r="AJ241" s="103">
        <f t="shared" si="168"/>
        <v>-0.11684245362601693</v>
      </c>
      <c r="AK241" s="103">
        <f t="shared" si="169"/>
        <v>-0.10775371295747287</v>
      </c>
      <c r="AL241" s="103">
        <f t="shared" si="170"/>
        <v>-1.8691260271574135</v>
      </c>
      <c r="AM241" s="103">
        <f t="shared" si="171"/>
        <v>-1.3537195639301962</v>
      </c>
      <c r="AN241" s="103">
        <f t="shared" si="181"/>
        <v>48.506171212288933</v>
      </c>
      <c r="AO241" s="103">
        <f t="shared" si="181"/>
        <v>48.506171212296081</v>
      </c>
      <c r="AP241" s="103">
        <f t="shared" si="181"/>
        <v>48.506171211957721</v>
      </c>
      <c r="AQ241" s="103">
        <f t="shared" si="181"/>
        <v>48.506171227973759</v>
      </c>
      <c r="AR241" s="103">
        <f t="shared" si="181"/>
        <v>48.506170469864408</v>
      </c>
      <c r="AS241" s="103">
        <f t="shared" si="181"/>
        <v>48.506206357803087</v>
      </c>
      <c r="AT241" s="103">
        <f t="shared" si="181"/>
        <v>48.50451480799731</v>
      </c>
      <c r="AU241" s="103">
        <f t="shared" si="173"/>
        <v>48.616907268362155</v>
      </c>
    </row>
    <row r="242" spans="1:47" ht="12.95" customHeight="1" x14ac:dyDescent="0.2">
      <c r="A242" s="103" t="s">
        <v>63</v>
      </c>
      <c r="C242" s="122">
        <v>50042.404999999999</v>
      </c>
      <c r="D242" s="122"/>
      <c r="E242" s="103">
        <f t="shared" si="157"/>
        <v>-2492.4715220614021</v>
      </c>
      <c r="F242" s="103">
        <f t="shared" si="158"/>
        <v>-2492.5</v>
      </c>
      <c r="G242" s="103">
        <f t="shared" si="178"/>
        <v>2.8084999998100102E-2</v>
      </c>
      <c r="I242" s="103">
        <f t="shared" si="177"/>
        <v>2.8084999998100102E-2</v>
      </c>
      <c r="P242" s="103">
        <f t="shared" si="159"/>
        <v>-4.3375128521803169E-2</v>
      </c>
      <c r="Q242" s="121">
        <f t="shared" si="160"/>
        <v>35023.904999999999</v>
      </c>
      <c r="S242" s="103">
        <f t="shared" si="161"/>
        <v>5.1065499680810929E-3</v>
      </c>
      <c r="T242" s="103">
        <f t="shared" si="179"/>
        <v>0.1</v>
      </c>
      <c r="U242" s="103">
        <f t="shared" si="180"/>
        <v>5.1065499680810929E-4</v>
      </c>
      <c r="Z242" s="103">
        <f t="shared" si="162"/>
        <v>-2492.5</v>
      </c>
      <c r="AA242" s="103">
        <f t="shared" si="163"/>
        <v>-7.1469421817987478E-3</v>
      </c>
      <c r="AB242" s="103">
        <f t="shared" si="164"/>
        <v>3.2275116995886435E-2</v>
      </c>
      <c r="AC242" s="103">
        <f t="shared" si="165"/>
        <v>7.1460128519903271E-2</v>
      </c>
      <c r="AD242" s="103">
        <f t="shared" si="174"/>
        <v>3.5231942179898848E-2</v>
      </c>
      <c r="AE242" s="103">
        <f t="shared" si="175"/>
        <v>1.2412897497677357E-4</v>
      </c>
      <c r="AF242" s="103">
        <f t="shared" si="176"/>
        <v>7.1460128519903271E-2</v>
      </c>
      <c r="AG242" s="118"/>
      <c r="AH242" s="103">
        <f t="shared" si="166"/>
        <v>-4.1901169977863343E-3</v>
      </c>
      <c r="AI242" s="103">
        <f t="shared" si="167"/>
        <v>0.96918271600099903</v>
      </c>
      <c r="AJ242" s="103">
        <f t="shared" si="168"/>
        <v>-0.13810771700780131</v>
      </c>
      <c r="AK242" s="103">
        <f t="shared" si="169"/>
        <v>-0.10843932745551399</v>
      </c>
      <c r="AL242" s="103">
        <f t="shared" si="170"/>
        <v>-1.8476854189159266</v>
      </c>
      <c r="AM242" s="103">
        <f t="shared" si="171"/>
        <v>-1.3237869392356605</v>
      </c>
      <c r="AN242" s="103">
        <f t="shared" si="181"/>
        <v>48.528178901196576</v>
      </c>
      <c r="AO242" s="103">
        <f t="shared" si="181"/>
        <v>48.528178901199801</v>
      </c>
      <c r="AP242" s="103">
        <f t="shared" si="181"/>
        <v>48.528178901026962</v>
      </c>
      <c r="AQ242" s="103">
        <f t="shared" si="181"/>
        <v>48.528178910277688</v>
      </c>
      <c r="AR242" s="103">
        <f t="shared" si="181"/>
        <v>48.528178415170999</v>
      </c>
      <c r="AS242" s="103">
        <f t="shared" si="181"/>
        <v>48.528204915738577</v>
      </c>
      <c r="AT242" s="103">
        <f t="shared" si="181"/>
        <v>48.52679229916604</v>
      </c>
      <c r="AU242" s="103">
        <f t="shared" si="173"/>
        <v>48.639353043991782</v>
      </c>
    </row>
    <row r="243" spans="1:47" ht="12.95" customHeight="1" x14ac:dyDescent="0.2">
      <c r="A243" s="103" t="s">
        <v>64</v>
      </c>
      <c r="C243" s="122">
        <v>50290.415999999997</v>
      </c>
      <c r="D243" s="122"/>
      <c r="E243" s="103">
        <f t="shared" si="157"/>
        <v>-2240.9905881350883</v>
      </c>
      <c r="F243" s="103">
        <f t="shared" si="158"/>
        <v>-2241</v>
      </c>
      <c r="G243" s="103">
        <f t="shared" si="178"/>
        <v>9.2819999990751967E-3</v>
      </c>
      <c r="I243" s="103">
        <f t="shared" si="177"/>
        <v>9.2819999990751967E-3</v>
      </c>
      <c r="P243" s="103">
        <f t="shared" si="159"/>
        <v>-4.673626837123665E-2</v>
      </c>
      <c r="Q243" s="121">
        <f t="shared" si="160"/>
        <v>35271.915999999997</v>
      </c>
      <c r="S243" s="103">
        <f t="shared" si="161"/>
        <v>3.1380463912082809E-3</v>
      </c>
      <c r="T243" s="103">
        <f t="shared" si="179"/>
        <v>0.1</v>
      </c>
      <c r="U243" s="103">
        <f t="shared" si="180"/>
        <v>3.1380463912082809E-4</v>
      </c>
      <c r="Z243" s="103">
        <f t="shared" si="162"/>
        <v>-2241</v>
      </c>
      <c r="AA243" s="103">
        <f t="shared" si="163"/>
        <v>-1.3049791380055045E-2</v>
      </c>
      <c r="AB243" s="103">
        <f t="shared" si="164"/>
        <v>1.8972114750442852E-2</v>
      </c>
      <c r="AC243" s="103">
        <f t="shared" si="165"/>
        <v>5.6018268370311847E-2</v>
      </c>
      <c r="AD243" s="103">
        <f t="shared" si="174"/>
        <v>2.2331791379130241E-2</v>
      </c>
      <c r="AE243" s="103">
        <f t="shared" si="175"/>
        <v>4.9870890620099583E-5</v>
      </c>
      <c r="AF243" s="103">
        <f t="shared" si="176"/>
        <v>5.6018268370311847E-2</v>
      </c>
      <c r="AG243" s="118"/>
      <c r="AH243" s="103">
        <f t="shared" si="166"/>
        <v>-9.6901147513676553E-3</v>
      </c>
      <c r="AI243" s="103">
        <f t="shared" si="167"/>
        <v>1.0083934812076998</v>
      </c>
      <c r="AJ243" s="103">
        <f t="shared" si="168"/>
        <v>-0.47059319992649018</v>
      </c>
      <c r="AK243" s="103">
        <f t="shared" si="169"/>
        <v>-0.11242038162760017</v>
      </c>
      <c r="AL243" s="103">
        <f t="shared" si="170"/>
        <v>-1.4962730332552026</v>
      </c>
      <c r="AM243" s="103">
        <f t="shared" si="171"/>
        <v>-0.92812173973968481</v>
      </c>
      <c r="AN243" s="103">
        <f t="shared" si="181"/>
        <v>48.88139862502662</v>
      </c>
      <c r="AO243" s="103">
        <f t="shared" si="181"/>
        <v>48.881398625038472</v>
      </c>
      <c r="AP243" s="103">
        <f t="shared" si="181"/>
        <v>48.881398625604874</v>
      </c>
      <c r="AQ243" s="103">
        <f t="shared" si="181"/>
        <v>48.881398652670811</v>
      </c>
      <c r="AR243" s="103">
        <f t="shared" si="181"/>
        <v>48.881399946039501</v>
      </c>
      <c r="AS243" s="103">
        <f t="shared" si="181"/>
        <v>48.881461740430531</v>
      </c>
      <c r="AT243" s="103">
        <f t="shared" si="181"/>
        <v>48.884390963869635</v>
      </c>
      <c r="AU243" s="103">
        <f t="shared" si="173"/>
        <v>48.992172579669948</v>
      </c>
    </row>
    <row r="244" spans="1:47" ht="12.95" customHeight="1" x14ac:dyDescent="0.2">
      <c r="A244" s="103" t="s">
        <v>65</v>
      </c>
      <c r="C244" s="122">
        <v>50331.35</v>
      </c>
      <c r="D244" s="122"/>
      <c r="E244" s="103">
        <f t="shared" si="157"/>
        <v>-2199.4838785563193</v>
      </c>
      <c r="F244" s="103">
        <f t="shared" si="158"/>
        <v>-2199.5</v>
      </c>
      <c r="G244" s="103">
        <f t="shared" si="178"/>
        <v>1.5898999998171348E-2</v>
      </c>
      <c r="I244" s="103">
        <f t="shared" si="177"/>
        <v>1.5898999998171348E-2</v>
      </c>
      <c r="P244" s="103">
        <f t="shared" si="159"/>
        <v>-4.7107336868222077E-2</v>
      </c>
      <c r="Q244" s="121">
        <f t="shared" si="160"/>
        <v>35312.85</v>
      </c>
      <c r="S244" s="103">
        <f t="shared" si="161"/>
        <v>3.9697984853214472E-3</v>
      </c>
      <c r="T244" s="103">
        <f t="shared" si="179"/>
        <v>0.1</v>
      </c>
      <c r="U244" s="103">
        <f t="shared" si="180"/>
        <v>3.9697984853214472E-4</v>
      </c>
      <c r="Z244" s="103">
        <f t="shared" si="162"/>
        <v>-2199.5</v>
      </c>
      <c r="AA244" s="103">
        <f t="shared" si="163"/>
        <v>-1.3944429719460661E-2</v>
      </c>
      <c r="AB244" s="103">
        <f t="shared" si="164"/>
        <v>2.6416817704193747E-2</v>
      </c>
      <c r="AC244" s="103">
        <f t="shared" si="165"/>
        <v>6.3006336866393425E-2</v>
      </c>
      <c r="AD244" s="103">
        <f t="shared" si="174"/>
        <v>2.9843429717632007E-2</v>
      </c>
      <c r="AE244" s="103">
        <f t="shared" si="175"/>
        <v>8.9063029731124122E-5</v>
      </c>
      <c r="AF244" s="103">
        <f t="shared" si="176"/>
        <v>6.3006336866393425E-2</v>
      </c>
      <c r="AG244" s="118"/>
      <c r="AH244" s="103">
        <f t="shared" si="166"/>
        <v>-1.0517817706022397E-2</v>
      </c>
      <c r="AI244" s="103">
        <f t="shared" si="167"/>
        <v>1.0152038820828115</v>
      </c>
      <c r="AJ244" s="103">
        <f t="shared" si="168"/>
        <v>-0.52329907332214065</v>
      </c>
      <c r="AK244" s="103">
        <f t="shared" si="169"/>
        <v>-0.11170333344037335</v>
      </c>
      <c r="AL244" s="103">
        <f t="shared" si="170"/>
        <v>-1.4355181426858514</v>
      </c>
      <c r="AM244" s="103">
        <f t="shared" si="171"/>
        <v>-0.873110911729026</v>
      </c>
      <c r="AN244" s="103">
        <f t="shared" si="181"/>
        <v>48.941062279363379</v>
      </c>
      <c r="AO244" s="103">
        <f t="shared" si="181"/>
        <v>48.941062279419604</v>
      </c>
      <c r="AP244" s="103">
        <f t="shared" si="181"/>
        <v>48.941062281464795</v>
      </c>
      <c r="AQ244" s="103">
        <f t="shared" si="181"/>
        <v>48.941062355849695</v>
      </c>
      <c r="AR244" s="103">
        <f t="shared" si="181"/>
        <v>48.94106506126618</v>
      </c>
      <c r="AS244" s="103">
        <f t="shared" si="181"/>
        <v>48.94116343886234</v>
      </c>
      <c r="AT244" s="103">
        <f t="shared" si="181"/>
        <v>48.944715003487445</v>
      </c>
      <c r="AU244" s="103">
        <f t="shared" si="173"/>
        <v>49.050391310209285</v>
      </c>
    </row>
    <row r="245" spans="1:47" ht="12.95" customHeight="1" x14ac:dyDescent="0.2">
      <c r="A245" s="103" t="s">
        <v>66</v>
      </c>
      <c r="C245" s="122">
        <v>50368.315999999999</v>
      </c>
      <c r="D245" s="122"/>
      <c r="E245" s="103">
        <f t="shared" si="157"/>
        <v>-2162.0006854579474</v>
      </c>
      <c r="F245" s="103">
        <f t="shared" si="158"/>
        <v>-2162</v>
      </c>
      <c r="G245" s="103">
        <f t="shared" si="178"/>
        <v>-6.7599999601952732E-4</v>
      </c>
      <c r="I245" s="103">
        <f t="shared" si="177"/>
        <v>-6.7599999601952732E-4</v>
      </c>
      <c r="P245" s="103">
        <f t="shared" si="159"/>
        <v>-4.7394762676486964E-2</v>
      </c>
      <c r="Q245" s="121">
        <f t="shared" si="160"/>
        <v>35349.815999999999</v>
      </c>
      <c r="S245" s="103">
        <f t="shared" si="161"/>
        <v>2.182642786393837E-3</v>
      </c>
      <c r="T245" s="103">
        <f t="shared" si="179"/>
        <v>0.1</v>
      </c>
      <c r="U245" s="103">
        <f t="shared" si="180"/>
        <v>2.1826427863938372E-4</v>
      </c>
      <c r="Z245" s="103">
        <f t="shared" si="162"/>
        <v>-2162</v>
      </c>
      <c r="AA245" s="103">
        <f t="shared" si="163"/>
        <v>-1.4725332067910799E-2</v>
      </c>
      <c r="AB245" s="103">
        <f t="shared" si="164"/>
        <v>1.0562123986889195E-2</v>
      </c>
      <c r="AC245" s="103">
        <f t="shared" si="165"/>
        <v>4.6718762680467436E-2</v>
      </c>
      <c r="AD245" s="103">
        <f t="shared" si="174"/>
        <v>1.4049332071891272E-2</v>
      </c>
      <c r="AE245" s="103">
        <f t="shared" si="175"/>
        <v>1.9738373166627271E-5</v>
      </c>
      <c r="AF245" s="103">
        <f t="shared" si="176"/>
        <v>4.6718762680467436E-2</v>
      </c>
      <c r="AG245" s="118"/>
      <c r="AH245" s="103">
        <f t="shared" si="166"/>
        <v>-1.1238123982908722E-2</v>
      </c>
      <c r="AI245" s="103">
        <f t="shared" si="167"/>
        <v>1.0213886237494538</v>
      </c>
      <c r="AJ245" s="103">
        <f t="shared" si="168"/>
        <v>-0.56985093094941741</v>
      </c>
      <c r="AK245" s="103">
        <f t="shared" si="169"/>
        <v>-0.11068567886670602</v>
      </c>
      <c r="AL245" s="103">
        <f t="shared" si="170"/>
        <v>-1.3799115471043646</v>
      </c>
      <c r="AM245" s="103">
        <f t="shared" si="171"/>
        <v>-0.82526175537718849</v>
      </c>
      <c r="AN245" s="103">
        <f t="shared" ref="AN245:AT260" si="182">$AU245+$AB$7*SIN(AO245)</f>
        <v>48.995321571014131</v>
      </c>
      <c r="AO245" s="103">
        <f t="shared" si="182"/>
        <v>48.9953215711841</v>
      </c>
      <c r="AP245" s="103">
        <f t="shared" si="182"/>
        <v>48.995321576275458</v>
      </c>
      <c r="AQ245" s="103">
        <f t="shared" si="182"/>
        <v>48.995321728787005</v>
      </c>
      <c r="AR245" s="103">
        <f t="shared" si="182"/>
        <v>48.99532629723673</v>
      </c>
      <c r="AS245" s="103">
        <f t="shared" si="182"/>
        <v>48.995463112943781</v>
      </c>
      <c r="AT245" s="103">
        <f t="shared" si="182"/>
        <v>48.999532872383107</v>
      </c>
      <c r="AU245" s="103">
        <f t="shared" si="173"/>
        <v>49.102998596841218</v>
      </c>
    </row>
    <row r="246" spans="1:47" ht="12.95" customHeight="1" x14ac:dyDescent="0.2">
      <c r="A246" s="103" t="s">
        <v>65</v>
      </c>
      <c r="C246" s="122">
        <v>50369.311999999998</v>
      </c>
      <c r="D246" s="122"/>
      <c r="E246" s="103">
        <f t="shared" si="157"/>
        <v>-2160.9907503736554</v>
      </c>
      <c r="F246" s="103">
        <f t="shared" si="158"/>
        <v>-2161</v>
      </c>
      <c r="G246" s="103">
        <f t="shared" si="178"/>
        <v>9.1220000031171367E-3</v>
      </c>
      <c r="I246" s="103">
        <f t="shared" si="177"/>
        <v>9.1220000031171367E-3</v>
      </c>
      <c r="P246" s="103">
        <f t="shared" si="159"/>
        <v>-4.7401797694650527E-2</v>
      </c>
      <c r="Q246" s="121">
        <f t="shared" si="160"/>
        <v>35350.811999999998</v>
      </c>
      <c r="S246" s="103">
        <f t="shared" si="161"/>
        <v>3.1949397061781649E-3</v>
      </c>
      <c r="T246" s="103">
        <f t="shared" si="179"/>
        <v>0.1</v>
      </c>
      <c r="U246" s="103">
        <f t="shared" si="180"/>
        <v>3.1949397061781649E-4</v>
      </c>
      <c r="Z246" s="103">
        <f t="shared" si="162"/>
        <v>-2161</v>
      </c>
      <c r="AA246" s="103">
        <f t="shared" si="163"/>
        <v>-1.4745772492606885E-2</v>
      </c>
      <c r="AB246" s="103">
        <f t="shared" si="164"/>
        <v>2.0378947056181929E-2</v>
      </c>
      <c r="AC246" s="103">
        <f t="shared" si="165"/>
        <v>5.6523797697767664E-2</v>
      </c>
      <c r="AD246" s="103">
        <f t="shared" si="174"/>
        <v>2.386777249572402E-2</v>
      </c>
      <c r="AE246" s="103">
        <f t="shared" si="175"/>
        <v>5.6967056390763998E-5</v>
      </c>
      <c r="AF246" s="103">
        <f t="shared" si="176"/>
        <v>5.6523797697767664E-2</v>
      </c>
      <c r="AG246" s="118"/>
      <c r="AH246" s="103">
        <f t="shared" si="166"/>
        <v>-1.1256947053064792E-2</v>
      </c>
      <c r="AI246" s="103">
        <f t="shared" si="167"/>
        <v>1.0215537543772919</v>
      </c>
      <c r="AJ246" s="103">
        <f t="shared" si="168"/>
        <v>-0.57107642941190362</v>
      </c>
      <c r="AK246" s="103">
        <f t="shared" si="169"/>
        <v>-0.11065364162250893</v>
      </c>
      <c r="AL246" s="103">
        <f t="shared" si="170"/>
        <v>-1.3784194435157544</v>
      </c>
      <c r="AM246" s="103">
        <f t="shared" si="171"/>
        <v>-0.82400837127323168</v>
      </c>
      <c r="AN246" s="103">
        <f t="shared" si="182"/>
        <v>48.99677299898098</v>
      </c>
      <c r="AO246" s="103">
        <f t="shared" si="182"/>
        <v>48.996772999155525</v>
      </c>
      <c r="AP246" s="103">
        <f t="shared" si="182"/>
        <v>48.996773004359618</v>
      </c>
      <c r="AQ246" s="103">
        <f t="shared" si="182"/>
        <v>48.996773159522178</v>
      </c>
      <c r="AR246" s="103">
        <f t="shared" si="182"/>
        <v>48.996777785729115</v>
      </c>
      <c r="AS246" s="103">
        <f t="shared" si="182"/>
        <v>48.996915685608151</v>
      </c>
      <c r="AT246" s="103">
        <f t="shared" si="182"/>
        <v>49.000998630012866</v>
      </c>
      <c r="AU246" s="103">
        <f t="shared" si="173"/>
        <v>49.104401457818071</v>
      </c>
    </row>
    <row r="247" spans="1:47" ht="12.95" customHeight="1" x14ac:dyDescent="0.2">
      <c r="A247" s="103" t="s">
        <v>67</v>
      </c>
      <c r="C247" s="122">
        <v>50645.421000000002</v>
      </c>
      <c r="D247" s="122"/>
      <c r="E247" s="103">
        <f t="shared" si="157"/>
        <v>-1881.0186959669475</v>
      </c>
      <c r="F247" s="103">
        <f t="shared" si="158"/>
        <v>-1881</v>
      </c>
      <c r="G247" s="103">
        <f t="shared" si="178"/>
        <v>-1.8437999999150634E-2</v>
      </c>
      <c r="I247" s="103">
        <f t="shared" si="177"/>
        <v>-1.8437999999150634E-2</v>
      </c>
      <c r="P247" s="103">
        <f t="shared" si="159"/>
        <v>-4.8046958078096266E-2</v>
      </c>
      <c r="Q247" s="121">
        <f t="shared" si="160"/>
        <v>35626.921000000002</v>
      </c>
      <c r="S247" s="103">
        <f t="shared" si="161"/>
        <v>8.7669039852075986E-4</v>
      </c>
      <c r="T247" s="103">
        <f t="shared" si="179"/>
        <v>0.1</v>
      </c>
      <c r="U247" s="103">
        <f t="shared" si="180"/>
        <v>8.7669039852075989E-5</v>
      </c>
      <c r="Z247" s="103">
        <f t="shared" si="162"/>
        <v>-1881</v>
      </c>
      <c r="AA247" s="103">
        <f t="shared" si="163"/>
        <v>-1.9475256751827843E-2</v>
      </c>
      <c r="AB247" s="103">
        <f t="shared" si="164"/>
        <v>-2.9074102331676736E-3</v>
      </c>
      <c r="AC247" s="103">
        <f t="shared" si="165"/>
        <v>2.9608958078945632E-2</v>
      </c>
      <c r="AD247" s="103">
        <f t="shared" si="174"/>
        <v>1.037256752677209E-3</v>
      </c>
      <c r="AE247" s="103">
        <f t="shared" si="175"/>
        <v>1.0759015709744688E-7</v>
      </c>
      <c r="AF247" s="103">
        <f t="shared" si="176"/>
        <v>2.9608958078945632E-2</v>
      </c>
      <c r="AG247" s="118"/>
      <c r="AH247" s="103">
        <f t="shared" si="166"/>
        <v>-1.553058976598296E-2</v>
      </c>
      <c r="AI247" s="103">
        <f t="shared" si="167"/>
        <v>1.0663384193834093</v>
      </c>
      <c r="AJ247" s="103">
        <f t="shared" si="168"/>
        <v>-0.86471658268118645</v>
      </c>
      <c r="AK247" s="103">
        <f t="shared" si="169"/>
        <v>-9.1148268473900063E-2</v>
      </c>
      <c r="AL247" s="103">
        <f t="shared" si="170"/>
        <v>-0.94165017277261087</v>
      </c>
      <c r="AM247" s="103">
        <f t="shared" si="171"/>
        <v>-0.50900431549045821</v>
      </c>
      <c r="AN247" s="103">
        <f t="shared" si="182"/>
        <v>49.412269623057831</v>
      </c>
      <c r="AO247" s="103">
        <f t="shared" si="182"/>
        <v>49.412269636781303</v>
      </c>
      <c r="AP247" s="103">
        <f t="shared" si="182"/>
        <v>49.412269821909504</v>
      </c>
      <c r="AQ247" s="103">
        <f t="shared" si="182"/>
        <v>49.412272319264943</v>
      </c>
      <c r="AR247" s="103">
        <f t="shared" si="182"/>
        <v>49.412306007567935</v>
      </c>
      <c r="AS247" s="103">
        <f t="shared" si="182"/>
        <v>49.412760322004459</v>
      </c>
      <c r="AT247" s="103">
        <f t="shared" si="182"/>
        <v>49.418864247375723</v>
      </c>
      <c r="AU247" s="103">
        <f t="shared" si="173"/>
        <v>49.497202531336505</v>
      </c>
    </row>
    <row r="248" spans="1:47" ht="12.95" customHeight="1" x14ac:dyDescent="0.2">
      <c r="A248" s="103" t="s">
        <v>67</v>
      </c>
      <c r="C248" s="122">
        <v>50684.394</v>
      </c>
      <c r="D248" s="122"/>
      <c r="E248" s="103">
        <f t="shared" si="157"/>
        <v>-1841.5004228342646</v>
      </c>
      <c r="F248" s="103">
        <f t="shared" si="158"/>
        <v>-1841.5</v>
      </c>
      <c r="G248" s="103">
        <f t="shared" si="178"/>
        <v>-4.1699999565025792E-4</v>
      </c>
      <c r="I248" s="103">
        <f t="shared" si="177"/>
        <v>-4.1699999565025792E-4</v>
      </c>
      <c r="P248" s="103">
        <f t="shared" si="159"/>
        <v>-4.7923146878803932E-2</v>
      </c>
      <c r="Q248" s="121">
        <f t="shared" si="160"/>
        <v>35665.894</v>
      </c>
      <c r="S248" s="103">
        <f t="shared" si="161"/>
        <v>2.2568339916837717E-3</v>
      </c>
      <c r="T248" s="103">
        <f t="shared" si="179"/>
        <v>0.1</v>
      </c>
      <c r="U248" s="103">
        <f t="shared" si="180"/>
        <v>2.2568339916837719E-4</v>
      </c>
      <c r="Z248" s="103">
        <f t="shared" si="162"/>
        <v>-1841.5</v>
      </c>
      <c r="AA248" s="103">
        <f t="shared" si="163"/>
        <v>-1.9950744569191499E-2</v>
      </c>
      <c r="AB248" s="103">
        <f t="shared" si="164"/>
        <v>1.5524293013465289E-2</v>
      </c>
      <c r="AC248" s="103">
        <f t="shared" si="165"/>
        <v>4.7506146883153674E-2</v>
      </c>
      <c r="AD248" s="103">
        <f t="shared" si="174"/>
        <v>1.9533744573541241E-2</v>
      </c>
      <c r="AE248" s="103">
        <f t="shared" si="175"/>
        <v>3.8156717706435188E-5</v>
      </c>
      <c r="AF248" s="103">
        <f t="shared" si="176"/>
        <v>4.7506146883153674E-2</v>
      </c>
      <c r="AG248" s="118"/>
      <c r="AH248" s="103">
        <f t="shared" si="166"/>
        <v>-1.5941293009115547E-2</v>
      </c>
      <c r="AI248" s="103">
        <f t="shared" si="167"/>
        <v>1.0720822489390698</v>
      </c>
      <c r="AJ248" s="103">
        <f t="shared" si="168"/>
        <v>-0.89532668159863238</v>
      </c>
      <c r="AK248" s="103">
        <f t="shared" si="169"/>
        <v>-8.6677229535589415E-2</v>
      </c>
      <c r="AL248" s="103">
        <f t="shared" si="170"/>
        <v>-0.87707188304205574</v>
      </c>
      <c r="AM248" s="103">
        <f t="shared" si="171"/>
        <v>-0.46899321384454834</v>
      </c>
      <c r="AN248" s="103">
        <f t="shared" si="182"/>
        <v>49.472281512010078</v>
      </c>
      <c r="AO248" s="103">
        <f t="shared" si="182"/>
        <v>49.472281530904496</v>
      </c>
      <c r="AP248" s="103">
        <f t="shared" si="182"/>
        <v>49.472281769802002</v>
      </c>
      <c r="AQ248" s="103">
        <f t="shared" si="182"/>
        <v>49.472284790372491</v>
      </c>
      <c r="AR248" s="103">
        <f t="shared" si="182"/>
        <v>49.472322981039227</v>
      </c>
      <c r="AS248" s="103">
        <f t="shared" si="182"/>
        <v>49.472805718106443</v>
      </c>
      <c r="AT248" s="103">
        <f t="shared" si="182"/>
        <v>49.4788873820224</v>
      </c>
      <c r="AU248" s="103">
        <f t="shared" si="173"/>
        <v>49.552615539922137</v>
      </c>
    </row>
    <row r="249" spans="1:47" ht="12.95" customHeight="1" x14ac:dyDescent="0.2">
      <c r="A249" s="20" t="s">
        <v>819</v>
      </c>
      <c r="B249" s="182" t="s">
        <v>78</v>
      </c>
      <c r="C249" s="20">
        <v>50700.646999999997</v>
      </c>
      <c r="D249" s="20" t="s">
        <v>142</v>
      </c>
      <c r="E249" s="103">
        <f t="shared" si="157"/>
        <v>-1825.0200263232082</v>
      </c>
      <c r="F249" s="103">
        <f t="shared" si="158"/>
        <v>-1825</v>
      </c>
      <c r="G249" s="103">
        <f t="shared" si="178"/>
        <v>-1.9749999999476131E-2</v>
      </c>
      <c r="K249" s="103">
        <f>G249</f>
        <v>-1.9749999999476131E-2</v>
      </c>
      <c r="P249" s="103">
        <f t="shared" si="159"/>
        <v>-4.7855792484451827E-2</v>
      </c>
      <c r="Q249" s="121">
        <f t="shared" si="160"/>
        <v>35682.146999999997</v>
      </c>
      <c r="S249" s="103">
        <f t="shared" si="161"/>
        <v>7.8993557120851632E-4</v>
      </c>
      <c r="T249" s="103">
        <f>T$18</f>
        <v>1</v>
      </c>
      <c r="U249" s="103">
        <f t="shared" si="180"/>
        <v>7.8993557120851632E-4</v>
      </c>
      <c r="Z249" s="103">
        <f t="shared" si="162"/>
        <v>-1825</v>
      </c>
      <c r="AA249" s="103">
        <f t="shared" si="163"/>
        <v>-2.0133046703952939E-2</v>
      </c>
      <c r="AB249" s="103">
        <f t="shared" si="164"/>
        <v>-3.653501789513413E-3</v>
      </c>
      <c r="AC249" s="103">
        <f t="shared" si="165"/>
        <v>2.8105792484975696E-2</v>
      </c>
      <c r="AD249" s="103">
        <f t="shared" si="174"/>
        <v>3.8304670447680822E-4</v>
      </c>
      <c r="AE249" s="103">
        <f t="shared" si="175"/>
        <v>1.4672477781054324E-7</v>
      </c>
      <c r="AF249" s="103">
        <f t="shared" si="176"/>
        <v>2.8105792484975696E-2</v>
      </c>
      <c r="AG249" s="118"/>
      <c r="AH249" s="103">
        <f t="shared" si="166"/>
        <v>-1.6096498209962718E-2</v>
      </c>
      <c r="AI249" s="103">
        <f t="shared" si="167"/>
        <v>1.0744111346068934</v>
      </c>
      <c r="AJ249" s="103">
        <f t="shared" si="168"/>
        <v>-0.9071003097280832</v>
      </c>
      <c r="AK249" s="103">
        <f t="shared" si="169"/>
        <v>-8.4686337614718457E-2</v>
      </c>
      <c r="AL249" s="103">
        <f t="shared" si="170"/>
        <v>-0.84989291678685552</v>
      </c>
      <c r="AM249" s="103">
        <f t="shared" si="171"/>
        <v>-0.45251864537537556</v>
      </c>
      <c r="AN249" s="103">
        <f t="shared" si="182"/>
        <v>49.497444044943947</v>
      </c>
      <c r="AO249" s="103">
        <f t="shared" si="182"/>
        <v>49.497444066225697</v>
      </c>
      <c r="AP249" s="103">
        <f t="shared" si="182"/>
        <v>49.497444328683969</v>
      </c>
      <c r="AQ249" s="103">
        <f t="shared" si="182"/>
        <v>49.497447565458579</v>
      </c>
      <c r="AR249" s="103">
        <f t="shared" si="182"/>
        <v>49.497487482248374</v>
      </c>
      <c r="AS249" s="103">
        <f t="shared" si="182"/>
        <v>49.497979620591344</v>
      </c>
      <c r="AT249" s="103">
        <f t="shared" si="182"/>
        <v>49.504028193301458</v>
      </c>
      <c r="AU249" s="103">
        <f t="shared" si="173"/>
        <v>49.575762746040191</v>
      </c>
    </row>
    <row r="250" spans="1:47" ht="12.95" customHeight="1" x14ac:dyDescent="0.2">
      <c r="A250" s="103" t="s">
        <v>68</v>
      </c>
      <c r="C250" s="122">
        <v>50718.402999999998</v>
      </c>
      <c r="D250" s="122"/>
      <c r="E250" s="103">
        <f t="shared" si="157"/>
        <v>-1807.0156012662712</v>
      </c>
      <c r="F250" s="103">
        <f t="shared" si="158"/>
        <v>-1807</v>
      </c>
      <c r="G250" s="103">
        <f t="shared" si="178"/>
        <v>-1.5385999999125488E-2</v>
      </c>
      <c r="I250" s="103">
        <f>G250</f>
        <v>-1.5385999999125488E-2</v>
      </c>
      <c r="P250" s="103">
        <f t="shared" si="159"/>
        <v>-4.7771862664580514E-2</v>
      </c>
      <c r="Q250" s="121">
        <f t="shared" si="160"/>
        <v>35699.902999999998</v>
      </c>
      <c r="S250" s="103">
        <f t="shared" si="161"/>
        <v>1.0488441005857138E-3</v>
      </c>
      <c r="T250" s="103">
        <f>T$16</f>
        <v>0.1</v>
      </c>
      <c r="U250" s="103">
        <f t="shared" si="180"/>
        <v>1.0488441005857138E-4</v>
      </c>
      <c r="Z250" s="103">
        <f t="shared" si="162"/>
        <v>-1807</v>
      </c>
      <c r="AA250" s="103">
        <f t="shared" si="163"/>
        <v>-2.0320659600752862E-2</v>
      </c>
      <c r="AB250" s="103">
        <f t="shared" si="164"/>
        <v>8.6852727780203573E-4</v>
      </c>
      <c r="AC250" s="103">
        <f t="shared" si="165"/>
        <v>3.2385862665455026E-2</v>
      </c>
      <c r="AD250" s="103">
        <f t="shared" si="174"/>
        <v>4.9346596016273739E-3</v>
      </c>
      <c r="AE250" s="103">
        <f t="shared" si="175"/>
        <v>2.4350865383933234E-6</v>
      </c>
      <c r="AF250" s="103">
        <f t="shared" si="176"/>
        <v>3.2385862665455026E-2</v>
      </c>
      <c r="AG250" s="118"/>
      <c r="AH250" s="103">
        <f t="shared" si="166"/>
        <v>-1.6254527276927524E-2</v>
      </c>
      <c r="AI250" s="103">
        <f t="shared" si="167"/>
        <v>1.0768999817325806</v>
      </c>
      <c r="AJ250" s="103">
        <f t="shared" si="168"/>
        <v>-0.91923230394104594</v>
      </c>
      <c r="AK250" s="103">
        <f t="shared" si="169"/>
        <v>-8.2432915401604315E-2</v>
      </c>
      <c r="AL250" s="103">
        <f t="shared" si="170"/>
        <v>-0.82010983549438243</v>
      </c>
      <c r="AM250" s="103">
        <f t="shared" si="171"/>
        <v>-0.43469649810334754</v>
      </c>
      <c r="AN250" s="103">
        <f t="shared" si="182"/>
        <v>49.52495571608236</v>
      </c>
      <c r="AO250" s="103">
        <f t="shared" si="182"/>
        <v>49.524955740087755</v>
      </c>
      <c r="AP250" s="103">
        <f t="shared" si="182"/>
        <v>49.524956028579624</v>
      </c>
      <c r="AQ250" s="103">
        <f t="shared" si="182"/>
        <v>49.524959495609622</v>
      </c>
      <c r="AR250" s="103">
        <f t="shared" si="182"/>
        <v>49.525001160731925</v>
      </c>
      <c r="AS250" s="103">
        <f t="shared" si="182"/>
        <v>49.52550174838445</v>
      </c>
      <c r="AT250" s="103">
        <f t="shared" si="182"/>
        <v>49.53149832827841</v>
      </c>
      <c r="AU250" s="103">
        <f t="shared" si="173"/>
        <v>49.601014243623517</v>
      </c>
    </row>
    <row r="251" spans="1:47" ht="12.95" customHeight="1" x14ac:dyDescent="0.2">
      <c r="A251" s="103" t="s">
        <v>68</v>
      </c>
      <c r="C251" s="122">
        <v>50727.313999999998</v>
      </c>
      <c r="D251" s="122"/>
      <c r="E251" s="103">
        <f t="shared" si="157"/>
        <v>-1797.9799270332035</v>
      </c>
      <c r="F251" s="103">
        <f t="shared" si="158"/>
        <v>-1798</v>
      </c>
      <c r="G251" s="103">
        <f t="shared" si="178"/>
        <v>1.9796000000496861E-2</v>
      </c>
      <c r="I251" s="103">
        <f>G251</f>
        <v>1.9796000000496861E-2</v>
      </c>
      <c r="P251" s="103">
        <f t="shared" si="159"/>
        <v>-4.7725822913143104E-2</v>
      </c>
      <c r="Q251" s="121">
        <f t="shared" si="160"/>
        <v>35708.813999999998</v>
      </c>
      <c r="S251" s="103">
        <f t="shared" si="161"/>
        <v>4.5591965695809551E-3</v>
      </c>
      <c r="T251" s="103">
        <f>T$16</f>
        <v>0.1</v>
      </c>
      <c r="U251" s="103">
        <f t="shared" si="180"/>
        <v>4.5591965695809551E-4</v>
      </c>
      <c r="Z251" s="103">
        <f t="shared" si="162"/>
        <v>-1798</v>
      </c>
      <c r="AA251" s="103">
        <f t="shared" si="163"/>
        <v>-2.0409994557409231E-2</v>
      </c>
      <c r="AB251" s="103">
        <f t="shared" si="164"/>
        <v>3.612506110852709E-2</v>
      </c>
      <c r="AC251" s="103">
        <f t="shared" si="165"/>
        <v>6.7521822913639964E-2</v>
      </c>
      <c r="AD251" s="103">
        <f t="shared" si="174"/>
        <v>4.0205994557906091E-2</v>
      </c>
      <c r="AE251" s="103">
        <f t="shared" si="175"/>
        <v>1.6165219983903744E-4</v>
      </c>
      <c r="AF251" s="103">
        <f t="shared" si="176"/>
        <v>6.7521822913639964E-2</v>
      </c>
      <c r="AG251" s="118"/>
      <c r="AH251" s="103">
        <f t="shared" si="166"/>
        <v>-1.6329061108030226E-2</v>
      </c>
      <c r="AI251" s="103">
        <f t="shared" si="167"/>
        <v>1.0781231352658041</v>
      </c>
      <c r="AJ251" s="103">
        <f t="shared" si="168"/>
        <v>-0.92501270212703124</v>
      </c>
      <c r="AK251" s="103">
        <f t="shared" si="169"/>
        <v>-8.1274648374017197E-2</v>
      </c>
      <c r="AL251" s="103">
        <f t="shared" si="170"/>
        <v>-0.80516696119887621</v>
      </c>
      <c r="AM251" s="103">
        <f t="shared" si="171"/>
        <v>-0.42584184383094553</v>
      </c>
      <c r="AN251" s="103">
        <f t="shared" si="182"/>
        <v>49.538735242933278</v>
      </c>
      <c r="AO251" s="103">
        <f t="shared" si="182"/>
        <v>49.538735268337284</v>
      </c>
      <c r="AP251" s="103">
        <f t="shared" si="182"/>
        <v>49.538735569868223</v>
      </c>
      <c r="AQ251" s="103">
        <f t="shared" si="182"/>
        <v>49.538739148861609</v>
      </c>
      <c r="AR251" s="103">
        <f t="shared" si="182"/>
        <v>49.538781628520397</v>
      </c>
      <c r="AS251" s="103">
        <f t="shared" si="182"/>
        <v>49.539285704107158</v>
      </c>
      <c r="AT251" s="103">
        <f t="shared" si="182"/>
        <v>49.54525010666093</v>
      </c>
      <c r="AU251" s="103">
        <f t="shared" si="173"/>
        <v>49.61363999241518</v>
      </c>
    </row>
    <row r="252" spans="1:47" ht="12.95" customHeight="1" thickBot="1" x14ac:dyDescent="0.25">
      <c r="A252" s="123" t="s">
        <v>69</v>
      </c>
      <c r="B252" s="174"/>
      <c r="C252" s="120">
        <v>50748.482000000004</v>
      </c>
      <c r="D252" s="120"/>
      <c r="E252" s="123">
        <f t="shared" si="157"/>
        <v>-1776.5157645188249</v>
      </c>
      <c r="F252" s="123">
        <f t="shared" si="158"/>
        <v>-1776.5</v>
      </c>
      <c r="G252" s="123">
        <f t="shared" si="178"/>
        <v>-1.5546999995422084E-2</v>
      </c>
      <c r="H252" s="123"/>
      <c r="I252" s="123">
        <f>G252</f>
        <v>-1.5546999995422084E-2</v>
      </c>
      <c r="J252" s="123"/>
      <c r="K252" s="123"/>
      <c r="L252" s="123"/>
      <c r="M252" s="123"/>
      <c r="N252" s="123"/>
      <c r="O252" s="123"/>
      <c r="P252" s="123">
        <f t="shared" si="159"/>
        <v>-4.7604893872850815E-2</v>
      </c>
      <c r="Q252" s="124">
        <f t="shared" si="160"/>
        <v>35729.982000000004</v>
      </c>
      <c r="R252" s="78"/>
      <c r="S252" s="123">
        <f t="shared" si="161"/>
        <v>1.0277085598564826E-3</v>
      </c>
      <c r="T252" s="123">
        <f>T$16</f>
        <v>0.1</v>
      </c>
      <c r="U252" s="123">
        <f t="shared" si="180"/>
        <v>1.0277085598564827E-4</v>
      </c>
      <c r="Z252" s="103">
        <f t="shared" si="162"/>
        <v>-1776.5</v>
      </c>
      <c r="AA252" s="103">
        <f t="shared" si="163"/>
        <v>-2.0611152926877308E-2</v>
      </c>
      <c r="AB252" s="103">
        <f t="shared" si="164"/>
        <v>9.4783638224687702E-4</v>
      </c>
      <c r="AC252" s="103">
        <f t="shared" si="165"/>
        <v>3.2057893877428731E-2</v>
      </c>
      <c r="AD252" s="103">
        <f t="shared" si="174"/>
        <v>5.0641529314552243E-3</v>
      </c>
      <c r="AE252" s="103">
        <f t="shared" si="175"/>
        <v>2.5645644913166544E-6</v>
      </c>
      <c r="AF252" s="103">
        <f t="shared" si="176"/>
        <v>3.2057893877428731E-2</v>
      </c>
      <c r="AG252" s="118"/>
      <c r="AH252" s="103">
        <f t="shared" si="166"/>
        <v>-1.6494836377668961E-2</v>
      </c>
      <c r="AI252" s="103">
        <f t="shared" si="167"/>
        <v>1.0809846558105445</v>
      </c>
      <c r="AJ252" s="103">
        <f t="shared" si="168"/>
        <v>-0.93803015324708461</v>
      </c>
      <c r="AK252" s="103">
        <f t="shared" si="169"/>
        <v>-7.8423709777891371E-2</v>
      </c>
      <c r="AL252" s="103">
        <f t="shared" si="170"/>
        <v>-0.76933422763509363</v>
      </c>
      <c r="AM252" s="103">
        <f t="shared" si="171"/>
        <v>-0.40483452855622726</v>
      </c>
      <c r="AN252" s="103">
        <f t="shared" si="182"/>
        <v>49.571715578911906</v>
      </c>
      <c r="AO252" s="103">
        <f t="shared" si="182"/>
        <v>49.571715607721572</v>
      </c>
      <c r="AP252" s="103">
        <f t="shared" si="182"/>
        <v>49.571715940111886</v>
      </c>
      <c r="AQ252" s="103">
        <f t="shared" si="182"/>
        <v>49.57171977504548</v>
      </c>
      <c r="AR252" s="103">
        <f t="shared" si="182"/>
        <v>49.571764019479879</v>
      </c>
      <c r="AS252" s="103">
        <f t="shared" si="182"/>
        <v>49.572274359149283</v>
      </c>
      <c r="AT252" s="103">
        <f t="shared" si="182"/>
        <v>49.57814536625343</v>
      </c>
      <c r="AU252" s="103">
        <f t="shared" si="173"/>
        <v>49.643801503417492</v>
      </c>
    </row>
    <row r="253" spans="1:47" ht="12.95" customHeight="1" x14ac:dyDescent="0.2">
      <c r="A253" s="20" t="s">
        <v>819</v>
      </c>
      <c r="B253" s="182" t="s">
        <v>79</v>
      </c>
      <c r="C253" s="20">
        <v>51095.621700000003</v>
      </c>
      <c r="D253" s="20" t="s">
        <v>142</v>
      </c>
      <c r="E253" s="103">
        <f t="shared" si="157"/>
        <v>-1424.5192161443542</v>
      </c>
      <c r="F253" s="103">
        <f t="shared" si="158"/>
        <v>-1424.5</v>
      </c>
      <c r="G253" s="103">
        <f t="shared" si="178"/>
        <v>-1.8950999990920536E-2</v>
      </c>
      <c r="K253" s="103">
        <f>G253</f>
        <v>-1.8950999990920536E-2</v>
      </c>
      <c r="P253" s="103">
        <f t="shared" si="159"/>
        <v>-4.3561393389951013E-2</v>
      </c>
      <c r="Q253" s="121">
        <f t="shared" si="160"/>
        <v>36077.121700000003</v>
      </c>
      <c r="S253" s="103">
        <f t="shared" si="161"/>
        <v>6.0567146325504284E-4</v>
      </c>
      <c r="T253" s="103">
        <f>T$18</f>
        <v>1</v>
      </c>
      <c r="U253" s="103">
        <f t="shared" si="180"/>
        <v>6.0567146325504284E-4</v>
      </c>
      <c r="Z253" s="103">
        <f t="shared" si="162"/>
        <v>-1424.5</v>
      </c>
      <c r="AA253" s="103">
        <f t="shared" si="163"/>
        <v>-2.1249748622424083E-2</v>
      </c>
      <c r="AB253" s="103">
        <f t="shared" si="164"/>
        <v>-2.4018466148308867E-3</v>
      </c>
      <c r="AC253" s="103">
        <f t="shared" si="165"/>
        <v>2.4610393399030477E-2</v>
      </c>
      <c r="AD253" s="103">
        <f t="shared" si="174"/>
        <v>2.2987486315035471E-3</v>
      </c>
      <c r="AE253" s="103">
        <f t="shared" si="175"/>
        <v>5.2842452708394311E-6</v>
      </c>
      <c r="AF253" s="103">
        <f t="shared" si="176"/>
        <v>2.4610393399030477E-2</v>
      </c>
      <c r="AG253" s="118"/>
      <c r="AH253" s="103">
        <f t="shared" si="166"/>
        <v>-1.6549153376089649E-2</v>
      </c>
      <c r="AI253" s="103">
        <f t="shared" si="167"/>
        <v>1.1112707312515562</v>
      </c>
      <c r="AJ253" s="103">
        <f t="shared" si="168"/>
        <v>-0.96786880467540892</v>
      </c>
      <c r="AK253" s="103">
        <f t="shared" si="169"/>
        <v>-1.810019609902655E-2</v>
      </c>
      <c r="AL253" s="103">
        <f t="shared" si="170"/>
        <v>-0.16125565500454961</v>
      </c>
      <c r="AM253" s="103">
        <f t="shared" si="171"/>
        <v>-8.0802999401195605E-2</v>
      </c>
      <c r="AN253" s="103">
        <f t="shared" si="182"/>
        <v>50.121424564071532</v>
      </c>
      <c r="AO253" s="103">
        <f t="shared" si="182"/>
        <v>50.121424591833254</v>
      </c>
      <c r="AP253" s="103">
        <f t="shared" si="182"/>
        <v>50.121424840671004</v>
      </c>
      <c r="AQ253" s="103">
        <f t="shared" si="182"/>
        <v>50.121427071088149</v>
      </c>
      <c r="AR253" s="103">
        <f t="shared" si="182"/>
        <v>50.121447063040947</v>
      </c>
      <c r="AS253" s="103">
        <f t="shared" si="182"/>
        <v>50.121626254815595</v>
      </c>
      <c r="AT253" s="103">
        <f t="shared" si="182"/>
        <v>50.123232178707838</v>
      </c>
      <c r="AU253" s="103">
        <f t="shared" si="173"/>
        <v>50.137608567269233</v>
      </c>
    </row>
    <row r="254" spans="1:47" ht="12.95" customHeight="1" x14ac:dyDescent="0.2">
      <c r="A254" s="20" t="s">
        <v>819</v>
      </c>
      <c r="B254" s="182" t="s">
        <v>79</v>
      </c>
      <c r="C254" s="20">
        <v>51099.566899999998</v>
      </c>
      <c r="D254" s="20" t="s">
        <v>142</v>
      </c>
      <c r="E254" s="103">
        <f t="shared" si="157"/>
        <v>-1420.5188186598687</v>
      </c>
      <c r="F254" s="103">
        <f t="shared" si="158"/>
        <v>-1420.5</v>
      </c>
      <c r="G254" s="103">
        <f t="shared" si="178"/>
        <v>-1.8558999996457715E-2</v>
      </c>
      <c r="K254" s="103">
        <f>G254</f>
        <v>-1.8558999996457715E-2</v>
      </c>
      <c r="P254" s="103">
        <f t="shared" si="159"/>
        <v>-4.3494985639186225E-2</v>
      </c>
      <c r="Q254" s="121">
        <f t="shared" si="160"/>
        <v>36081.066899999998</v>
      </c>
      <c r="S254" s="103">
        <f t="shared" si="161"/>
        <v>6.218033799743624E-4</v>
      </c>
      <c r="T254" s="103">
        <f>T$18</f>
        <v>1</v>
      </c>
      <c r="U254" s="103">
        <f t="shared" si="180"/>
        <v>6.218033799743624E-4</v>
      </c>
      <c r="Z254" s="103">
        <f t="shared" si="162"/>
        <v>-1420.5</v>
      </c>
      <c r="AA254" s="103">
        <f t="shared" si="163"/>
        <v>-2.122729173118473E-2</v>
      </c>
      <c r="AB254" s="103">
        <f t="shared" si="164"/>
        <v>-2.0389970173422464E-3</v>
      </c>
      <c r="AC254" s="103">
        <f t="shared" si="165"/>
        <v>2.493598564272851E-2</v>
      </c>
      <c r="AD254" s="103">
        <f t="shared" si="174"/>
        <v>2.6682917347270151E-3</v>
      </c>
      <c r="AE254" s="103">
        <f t="shared" si="175"/>
        <v>7.1197807816125036E-6</v>
      </c>
      <c r="AF254" s="103">
        <f t="shared" si="176"/>
        <v>2.493598564272851E-2</v>
      </c>
      <c r="AG254" s="118"/>
      <c r="AH254" s="103">
        <f t="shared" si="166"/>
        <v>-1.6520002979115468E-2</v>
      </c>
      <c r="AI254" s="103">
        <f t="shared" si="167"/>
        <v>1.1113958264544412</v>
      </c>
      <c r="AJ254" s="103">
        <f t="shared" si="168"/>
        <v>-0.96606819884573414</v>
      </c>
      <c r="AK254" s="103">
        <f t="shared" si="169"/>
        <v>-1.7313653011750182E-2</v>
      </c>
      <c r="AL254" s="103">
        <f t="shared" si="170"/>
        <v>-0.15419092266230594</v>
      </c>
      <c r="AM254" s="103">
        <f t="shared" si="171"/>
        <v>-7.7248569713076157E-2</v>
      </c>
      <c r="AN254" s="103">
        <f t="shared" si="182"/>
        <v>50.127741025482415</v>
      </c>
      <c r="AO254" s="103">
        <f t="shared" si="182"/>
        <v>50.127741052171949</v>
      </c>
      <c r="AP254" s="103">
        <f t="shared" si="182"/>
        <v>50.127741291185082</v>
      </c>
      <c r="AQ254" s="103">
        <f t="shared" si="182"/>
        <v>50.127743431622335</v>
      </c>
      <c r="AR254" s="103">
        <f t="shared" si="182"/>
        <v>50.127762599878061</v>
      </c>
      <c r="AS254" s="103">
        <f t="shared" si="182"/>
        <v>50.127934255071423</v>
      </c>
      <c r="AT254" s="103">
        <f t="shared" si="182"/>
        <v>50.129471277170659</v>
      </c>
      <c r="AU254" s="103">
        <f t="shared" si="173"/>
        <v>50.143220011176638</v>
      </c>
    </row>
    <row r="255" spans="1:47" ht="12.95" customHeight="1" x14ac:dyDescent="0.2">
      <c r="A255" s="20" t="s">
        <v>839</v>
      </c>
      <c r="B255" s="182" t="s">
        <v>78</v>
      </c>
      <c r="C255" s="20">
        <v>51426.495300000002</v>
      </c>
      <c r="D255" s="20" t="s">
        <v>142</v>
      </c>
      <c r="E255" s="103">
        <f t="shared" si="157"/>
        <v>-1089.0163475636791</v>
      </c>
      <c r="F255" s="103">
        <f t="shared" si="158"/>
        <v>-1089</v>
      </c>
      <c r="G255" s="103">
        <f t="shared" si="178"/>
        <v>-1.6121999993629288E-2</v>
      </c>
      <c r="K255" s="103">
        <f>G255</f>
        <v>-1.6121999993629288E-2</v>
      </c>
      <c r="P255" s="103">
        <f t="shared" si="159"/>
        <v>-3.6777681266093154E-2</v>
      </c>
      <c r="Q255" s="121">
        <f t="shared" si="160"/>
        <v>36407.995300000002</v>
      </c>
      <c r="S255" s="103">
        <f t="shared" si="161"/>
        <v>4.266571688296145E-4</v>
      </c>
      <c r="T255" s="103">
        <f>T$18</f>
        <v>1</v>
      </c>
      <c r="U255" s="103">
        <f t="shared" si="180"/>
        <v>4.266571688296145E-4</v>
      </c>
      <c r="Z255" s="103">
        <f t="shared" si="162"/>
        <v>-1089</v>
      </c>
      <c r="AA255" s="103">
        <f t="shared" si="163"/>
        <v>-1.7248214994095207E-2</v>
      </c>
      <c r="AB255" s="103">
        <f t="shared" si="164"/>
        <v>-4.1400136394977183E-3</v>
      </c>
      <c r="AC255" s="103">
        <f t="shared" si="165"/>
        <v>2.0655681272463866E-2</v>
      </c>
      <c r="AD255" s="103">
        <f t="shared" si="174"/>
        <v>1.1262150004659188E-3</v>
      </c>
      <c r="AE255" s="103">
        <f t="shared" si="175"/>
        <v>1.2683602272744495E-6</v>
      </c>
      <c r="AF255" s="103">
        <f t="shared" si="176"/>
        <v>2.0655681272463866E-2</v>
      </c>
      <c r="AG255" s="118"/>
      <c r="AH255" s="103">
        <f t="shared" si="166"/>
        <v>-1.198198635413157E-2</v>
      </c>
      <c r="AI255" s="103">
        <f t="shared" si="167"/>
        <v>1.1024721705324323</v>
      </c>
      <c r="AJ255" s="103">
        <f t="shared" si="168"/>
        <v>-0.66342591363613579</v>
      </c>
      <c r="AK255" s="103">
        <f t="shared" si="169"/>
        <v>4.6991988662445083E-2</v>
      </c>
      <c r="AL255" s="103">
        <f t="shared" si="170"/>
        <v>0.42996852967285365</v>
      </c>
      <c r="AM255" s="103">
        <f t="shared" si="171"/>
        <v>0.21835872764149408</v>
      </c>
      <c r="AN255" s="103">
        <f t="shared" si="182"/>
        <v>50.650620897607944</v>
      </c>
      <c r="AO255" s="103">
        <f t="shared" si="182"/>
        <v>50.650620847827952</v>
      </c>
      <c r="AP255" s="103">
        <f t="shared" si="182"/>
        <v>50.650620371351216</v>
      </c>
      <c r="AQ255" s="103">
        <f t="shared" si="182"/>
        <v>50.650615810686553</v>
      </c>
      <c r="AR255" s="103">
        <f t="shared" si="182"/>
        <v>50.650572158064854</v>
      </c>
      <c r="AS255" s="103">
        <f t="shared" si="182"/>
        <v>50.650154373949661</v>
      </c>
      <c r="AT255" s="103">
        <f t="shared" si="182"/>
        <v>50.646159465068543</v>
      </c>
      <c r="AU255" s="103">
        <f t="shared" si="173"/>
        <v>50.608268425002926</v>
      </c>
    </row>
    <row r="256" spans="1:47" ht="12.95" customHeight="1" x14ac:dyDescent="0.2">
      <c r="A256" s="103" t="s">
        <v>70</v>
      </c>
      <c r="C256" s="125">
        <v>51426.496599999999</v>
      </c>
      <c r="D256" s="122">
        <v>6.9999999999999999E-4</v>
      </c>
      <c r="E256" s="103">
        <f t="shared" si="157"/>
        <v>-1089.0150293753197</v>
      </c>
      <c r="F256" s="103">
        <f t="shared" si="158"/>
        <v>-1089</v>
      </c>
      <c r="G256" s="103">
        <f t="shared" si="178"/>
        <v>-1.482199999736622E-2</v>
      </c>
      <c r="J256" s="103">
        <f>G256</f>
        <v>-1.482199999736622E-2</v>
      </c>
      <c r="P256" s="103">
        <f t="shared" si="159"/>
        <v>-3.6777681266093154E-2</v>
      </c>
      <c r="Q256" s="121">
        <f t="shared" si="160"/>
        <v>36407.996599999999</v>
      </c>
      <c r="S256" s="103">
        <f t="shared" si="161"/>
        <v>4.8205193997392676E-4</v>
      </c>
      <c r="T256" s="103">
        <f>T$17</f>
        <v>1</v>
      </c>
      <c r="U256" s="103">
        <f t="shared" si="180"/>
        <v>4.8205193997392676E-4</v>
      </c>
      <c r="Z256" s="103">
        <f t="shared" si="162"/>
        <v>-1089</v>
      </c>
      <c r="AA256" s="103">
        <f t="shared" si="163"/>
        <v>-1.7248214994095207E-2</v>
      </c>
      <c r="AB256" s="103">
        <f t="shared" si="164"/>
        <v>-2.8400136432346502E-3</v>
      </c>
      <c r="AC256" s="103">
        <f t="shared" si="165"/>
        <v>2.1955681268726934E-2</v>
      </c>
      <c r="AD256" s="103">
        <f t="shared" si="174"/>
        <v>2.426214996728987E-3</v>
      </c>
      <c r="AE256" s="103">
        <f t="shared" si="175"/>
        <v>5.8865192103526388E-6</v>
      </c>
      <c r="AF256" s="103">
        <f t="shared" si="176"/>
        <v>2.1955681268726934E-2</v>
      </c>
      <c r="AG256" s="118"/>
      <c r="AH256" s="103">
        <f t="shared" si="166"/>
        <v>-1.198198635413157E-2</v>
      </c>
      <c r="AI256" s="103">
        <f t="shared" si="167"/>
        <v>1.1024721705324323</v>
      </c>
      <c r="AJ256" s="103">
        <f t="shared" si="168"/>
        <v>-0.66342591363613579</v>
      </c>
      <c r="AK256" s="103">
        <f t="shared" si="169"/>
        <v>4.6991988662445083E-2</v>
      </c>
      <c r="AL256" s="103">
        <f t="shared" si="170"/>
        <v>0.42996852967285365</v>
      </c>
      <c r="AM256" s="103">
        <f t="shared" si="171"/>
        <v>0.21835872764149408</v>
      </c>
      <c r="AN256" s="103">
        <f t="shared" si="182"/>
        <v>50.650620897607944</v>
      </c>
      <c r="AO256" s="103">
        <f t="shared" si="182"/>
        <v>50.650620847827952</v>
      </c>
      <c r="AP256" s="103">
        <f t="shared" si="182"/>
        <v>50.650620371351216</v>
      </c>
      <c r="AQ256" s="103">
        <f t="shared" si="182"/>
        <v>50.650615810686553</v>
      </c>
      <c r="AR256" s="103">
        <f t="shared" si="182"/>
        <v>50.650572158064854</v>
      </c>
      <c r="AS256" s="103">
        <f t="shared" si="182"/>
        <v>50.650154373949661</v>
      </c>
      <c r="AT256" s="103">
        <f t="shared" si="182"/>
        <v>50.646159465068543</v>
      </c>
      <c r="AU256" s="103">
        <f t="shared" si="173"/>
        <v>50.608268425002926</v>
      </c>
    </row>
    <row r="257" spans="1:47" ht="12.95" customHeight="1" x14ac:dyDescent="0.2">
      <c r="A257" s="20" t="s">
        <v>819</v>
      </c>
      <c r="B257" s="182" t="s">
        <v>78</v>
      </c>
      <c r="C257" s="20">
        <v>51488.621599999999</v>
      </c>
      <c r="D257" s="20" t="s">
        <v>142</v>
      </c>
      <c r="E257" s="103">
        <f t="shared" si="157"/>
        <v>-1026.0208354880635</v>
      </c>
      <c r="F257" s="103">
        <f t="shared" si="158"/>
        <v>-1026</v>
      </c>
      <c r="G257" s="103">
        <f t="shared" si="178"/>
        <v>-2.0548000000417233E-2</v>
      </c>
      <c r="K257" s="103">
        <f>G257</f>
        <v>-2.0548000000417233E-2</v>
      </c>
      <c r="P257" s="103">
        <f t="shared" si="159"/>
        <v>-3.5292699404727741E-2</v>
      </c>
      <c r="Q257" s="121">
        <f t="shared" si="160"/>
        <v>36470.121599999999</v>
      </c>
      <c r="S257" s="103">
        <f t="shared" si="161"/>
        <v>2.1740616052347468E-4</v>
      </c>
      <c r="T257" s="103">
        <f>T$18</f>
        <v>1</v>
      </c>
      <c r="U257" s="103">
        <f t="shared" si="180"/>
        <v>2.1740616052347468E-4</v>
      </c>
      <c r="Z257" s="103">
        <f t="shared" si="162"/>
        <v>-1026</v>
      </c>
      <c r="AA257" s="103">
        <f t="shared" si="163"/>
        <v>-1.6089126965595495E-2</v>
      </c>
      <c r="AB257" s="103">
        <f t="shared" si="164"/>
        <v>-9.8322675882759631E-3</v>
      </c>
      <c r="AC257" s="103">
        <f t="shared" si="165"/>
        <v>1.4744699404310509E-2</v>
      </c>
      <c r="AD257" s="103">
        <f t="shared" si="174"/>
        <v>-4.4588730348217379E-3</v>
      </c>
      <c r="AE257" s="103">
        <f t="shared" si="175"/>
        <v>1.9881548740660416E-5</v>
      </c>
      <c r="AF257" s="103">
        <f t="shared" si="176"/>
        <v>1.4744699404310509E-2</v>
      </c>
      <c r="AG257" s="118"/>
      <c r="AH257" s="103">
        <f t="shared" si="166"/>
        <v>-1.0715732412141269E-2</v>
      </c>
      <c r="AI257" s="103">
        <f t="shared" si="167"/>
        <v>1.0967547203813066</v>
      </c>
      <c r="AJ257" s="103">
        <f t="shared" si="168"/>
        <v>-0.57812946292794054</v>
      </c>
      <c r="AK257" s="103">
        <f t="shared" si="169"/>
        <v>5.7856000691496628E-2</v>
      </c>
      <c r="AL257" s="103">
        <f t="shared" si="170"/>
        <v>0.53892232293518783</v>
      </c>
      <c r="AM257" s="103">
        <f t="shared" si="171"/>
        <v>0.2761781114115156</v>
      </c>
      <c r="AN257" s="103">
        <f t="shared" si="182"/>
        <v>50.749064378950052</v>
      </c>
      <c r="AO257" s="103">
        <f t="shared" si="182"/>
        <v>50.749064331616964</v>
      </c>
      <c r="AP257" s="103">
        <f t="shared" si="182"/>
        <v>50.749063857369613</v>
      </c>
      <c r="AQ257" s="103">
        <f t="shared" si="182"/>
        <v>50.749059105720306</v>
      </c>
      <c r="AR257" s="103">
        <f t="shared" si="182"/>
        <v>50.749011497945936</v>
      </c>
      <c r="AS257" s="103">
        <f t="shared" si="182"/>
        <v>50.748534571300183</v>
      </c>
      <c r="AT257" s="103">
        <f t="shared" si="182"/>
        <v>50.743763350285491</v>
      </c>
      <c r="AU257" s="103">
        <f t="shared" si="173"/>
        <v>50.696648666544576</v>
      </c>
    </row>
    <row r="258" spans="1:47" ht="12.95" customHeight="1" x14ac:dyDescent="0.2">
      <c r="A258" s="20" t="s">
        <v>819</v>
      </c>
      <c r="B258" s="182" t="s">
        <v>79</v>
      </c>
      <c r="C258" s="20">
        <v>51813.586900000002</v>
      </c>
      <c r="D258" s="20" t="s">
        <v>142</v>
      </c>
      <c r="E258" s="103">
        <f t="shared" si="157"/>
        <v>-696.50893021915965</v>
      </c>
      <c r="F258" s="103">
        <f t="shared" si="158"/>
        <v>-696.5</v>
      </c>
      <c r="G258" s="103">
        <f t="shared" si="178"/>
        <v>-8.8069999983417802E-3</v>
      </c>
      <c r="K258" s="103">
        <f>G258</f>
        <v>-8.8069999983417802E-3</v>
      </c>
      <c r="P258" s="103">
        <f t="shared" si="159"/>
        <v>-2.7113259107406439E-2</v>
      </c>
      <c r="Q258" s="121">
        <f t="shared" si="160"/>
        <v>36795.086900000002</v>
      </c>
      <c r="S258" s="103">
        <f t="shared" si="161"/>
        <v>3.3511912256821278E-4</v>
      </c>
      <c r="T258" s="103">
        <f>T$18</f>
        <v>1</v>
      </c>
      <c r="U258" s="103">
        <f t="shared" si="180"/>
        <v>3.3511912256821278E-4</v>
      </c>
      <c r="Z258" s="103">
        <f t="shared" si="162"/>
        <v>-696.5</v>
      </c>
      <c r="AA258" s="103">
        <f t="shared" si="163"/>
        <v>-8.8466521418562091E-3</v>
      </c>
      <c r="AB258" s="103">
        <f t="shared" si="164"/>
        <v>-5.8991392057955068E-3</v>
      </c>
      <c r="AC258" s="103">
        <f t="shared" si="165"/>
        <v>1.8306259109064658E-2</v>
      </c>
      <c r="AD258" s="103">
        <f t="shared" si="174"/>
        <v>3.9652143514428903E-5</v>
      </c>
      <c r="AE258" s="103">
        <f t="shared" si="175"/>
        <v>1.5722924852888661E-9</v>
      </c>
      <c r="AF258" s="103">
        <f t="shared" si="176"/>
        <v>1.8306259109064658E-2</v>
      </c>
      <c r="AG258" s="118"/>
      <c r="AH258" s="103">
        <f t="shared" si="166"/>
        <v>-2.9078607925462729E-3</v>
      </c>
      <c r="AI258" s="103">
        <f t="shared" si="167"/>
        <v>1.0526512073251335</v>
      </c>
      <c r="AJ258" s="103">
        <f t="shared" si="168"/>
        <v>-7.0444796052366782E-2</v>
      </c>
      <c r="AK258" s="103">
        <f t="shared" si="169"/>
        <v>9.9682712138490143E-2</v>
      </c>
      <c r="AL258" s="103">
        <f t="shared" si="170"/>
        <v>1.0848534775863365</v>
      </c>
      <c r="AM258" s="103">
        <f t="shared" si="171"/>
        <v>0.6027331396993032</v>
      </c>
      <c r="AN258" s="103">
        <f t="shared" si="182"/>
        <v>51.252984503637009</v>
      </c>
      <c r="AO258" s="103">
        <f t="shared" si="182"/>
        <v>51.252984498200007</v>
      </c>
      <c r="AP258" s="103">
        <f t="shared" si="182"/>
        <v>51.252984410634802</v>
      </c>
      <c r="AQ258" s="103">
        <f t="shared" si="182"/>
        <v>51.252983000360814</v>
      </c>
      <c r="AR258" s="103">
        <f t="shared" si="182"/>
        <v>51.252960287727902</v>
      </c>
      <c r="AS258" s="103">
        <f t="shared" si="182"/>
        <v>51.252594605636162</v>
      </c>
      <c r="AT258" s="103">
        <f t="shared" si="182"/>
        <v>51.246734577824732</v>
      </c>
      <c r="AU258" s="103">
        <f t="shared" si="173"/>
        <v>51.158891358417158</v>
      </c>
    </row>
    <row r="259" spans="1:47" ht="12.95" customHeight="1" x14ac:dyDescent="0.2">
      <c r="A259" s="111" t="s">
        <v>71</v>
      </c>
      <c r="C259" s="125">
        <v>51832.817349999998</v>
      </c>
      <c r="D259" s="122">
        <v>6.9999999999999994E-5</v>
      </c>
      <c r="E259" s="103">
        <f t="shared" si="157"/>
        <v>-677.00942606078695</v>
      </c>
      <c r="F259" s="103">
        <f t="shared" si="158"/>
        <v>-677</v>
      </c>
      <c r="G259" s="103">
        <f t="shared" si="178"/>
        <v>-9.2960000038146973E-3</v>
      </c>
      <c r="K259" s="103">
        <f>G259</f>
        <v>-9.2960000038146973E-3</v>
      </c>
      <c r="P259" s="103">
        <f t="shared" si="159"/>
        <v>-2.6628930354428735E-2</v>
      </c>
      <c r="Q259" s="121">
        <f t="shared" si="160"/>
        <v>36814.317349999998</v>
      </c>
      <c r="S259" s="103">
        <f t="shared" si="161"/>
        <v>3.0043047453923725E-4</v>
      </c>
      <c r="T259" s="103">
        <f>T$18</f>
        <v>1</v>
      </c>
      <c r="U259" s="103">
        <f t="shared" si="180"/>
        <v>3.0043047453923725E-4</v>
      </c>
      <c r="Z259" s="103">
        <f t="shared" si="162"/>
        <v>-677</v>
      </c>
      <c r="AA259" s="103">
        <f t="shared" si="163"/>
        <v>-8.3864717226129638E-3</v>
      </c>
      <c r="AB259" s="103">
        <f t="shared" si="164"/>
        <v>-6.8820380935826712E-3</v>
      </c>
      <c r="AC259" s="103">
        <f t="shared" si="165"/>
        <v>1.7332930350614038E-2</v>
      </c>
      <c r="AD259" s="103">
        <f t="shared" si="174"/>
        <v>-9.095282812017335E-4</v>
      </c>
      <c r="AE259" s="103">
        <f t="shared" si="175"/>
        <v>8.2724169430577957E-7</v>
      </c>
      <c r="AF259" s="103">
        <f t="shared" si="176"/>
        <v>1.7332930350614038E-2</v>
      </c>
      <c r="AG259" s="118"/>
      <c r="AH259" s="103">
        <f t="shared" si="166"/>
        <v>-2.4139619102320257E-3</v>
      </c>
      <c r="AI259" s="103">
        <f t="shared" si="167"/>
        <v>1.0495556036904345</v>
      </c>
      <c r="AJ259" s="103">
        <f t="shared" si="168"/>
        <v>-3.9683977609027934E-2</v>
      </c>
      <c r="AK259" s="103">
        <f t="shared" si="169"/>
        <v>0.10125727072638221</v>
      </c>
      <c r="AL259" s="103">
        <f t="shared" si="170"/>
        <v>1.1156622666508391</v>
      </c>
      <c r="AM259" s="103">
        <f t="shared" si="171"/>
        <v>0.62393225930799401</v>
      </c>
      <c r="AN259" s="103">
        <f t="shared" si="182"/>
        <v>51.282108466179551</v>
      </c>
      <c r="AO259" s="103">
        <f t="shared" si="182"/>
        <v>51.282108461928274</v>
      </c>
      <c r="AP259" s="103">
        <f t="shared" si="182"/>
        <v>51.282108390266842</v>
      </c>
      <c r="AQ259" s="103">
        <f t="shared" si="182"/>
        <v>51.28210718231206</v>
      </c>
      <c r="AR259" s="103">
        <f t="shared" si="182"/>
        <v>51.282086820880942</v>
      </c>
      <c r="AS259" s="103">
        <f t="shared" si="182"/>
        <v>51.281743706898148</v>
      </c>
      <c r="AT259" s="103">
        <f t="shared" si="182"/>
        <v>51.275990127882345</v>
      </c>
      <c r="AU259" s="103">
        <f t="shared" si="173"/>
        <v>51.186247147465764</v>
      </c>
    </row>
    <row r="260" spans="1:47" ht="12.95" customHeight="1" x14ac:dyDescent="0.2">
      <c r="A260" s="103" t="s">
        <v>72</v>
      </c>
      <c r="C260" s="125">
        <v>52135.59</v>
      </c>
      <c r="D260" s="122">
        <v>5.0000000000000001E-3</v>
      </c>
      <c r="E260" s="103">
        <f t="shared" si="157"/>
        <v>-370.00066923409327</v>
      </c>
      <c r="F260" s="103">
        <f t="shared" si="158"/>
        <v>-370</v>
      </c>
      <c r="G260" s="103">
        <f t="shared" si="178"/>
        <v>-6.5999999787891284E-4</v>
      </c>
      <c r="K260" s="103">
        <f>G260</f>
        <v>-6.5999999787891284E-4</v>
      </c>
      <c r="P260" s="103">
        <f t="shared" si="159"/>
        <v>-1.9499006408848676E-2</v>
      </c>
      <c r="Q260" s="121">
        <f t="shared" si="160"/>
        <v>37117.089999999997</v>
      </c>
      <c r="S260" s="103">
        <f t="shared" si="161"/>
        <v>3.5490816255255987E-4</v>
      </c>
      <c r="T260" s="103">
        <f>T$18</f>
        <v>1</v>
      </c>
      <c r="U260" s="103">
        <f t="shared" si="180"/>
        <v>3.5490816255255987E-4</v>
      </c>
      <c r="Z260" s="103">
        <f t="shared" si="162"/>
        <v>-370</v>
      </c>
      <c r="AA260" s="103">
        <f t="shared" si="163"/>
        <v>-1.3387888766223169E-3</v>
      </c>
      <c r="AB260" s="103">
        <f t="shared" si="164"/>
        <v>-5.8283698945984603E-3</v>
      </c>
      <c r="AC260" s="103">
        <f t="shared" si="165"/>
        <v>1.8839006410969764E-2</v>
      </c>
      <c r="AD260" s="103">
        <f t="shared" si="174"/>
        <v>6.7878887874340404E-4</v>
      </c>
      <c r="AE260" s="103">
        <f t="shared" si="175"/>
        <v>4.6075434190572769E-7</v>
      </c>
      <c r="AF260" s="103">
        <f t="shared" si="176"/>
        <v>1.8839006410969764E-2</v>
      </c>
      <c r="AG260" s="118"/>
      <c r="AH260" s="103">
        <f t="shared" si="166"/>
        <v>5.1683698967195475E-3</v>
      </c>
      <c r="AI260" s="103">
        <f t="shared" si="167"/>
        <v>0.99935289252613702</v>
      </c>
      <c r="AJ260" s="103">
        <f t="shared" si="168"/>
        <v>0.40883748099095307</v>
      </c>
      <c r="AK260" s="103">
        <f t="shared" si="169"/>
        <v>0.11273142411943771</v>
      </c>
      <c r="AL260" s="103">
        <f t="shared" si="170"/>
        <v>1.5765365218783838</v>
      </c>
      <c r="AM260" s="103">
        <f t="shared" si="171"/>
        <v>1.0057567332764743</v>
      </c>
      <c r="AN260" s="103">
        <f t="shared" si="182"/>
        <v>51.729010792045315</v>
      </c>
      <c r="AO260" s="103">
        <f t="shared" si="182"/>
        <v>51.729010792044797</v>
      </c>
      <c r="AP260" s="103">
        <f t="shared" si="182"/>
        <v>51.729010792001333</v>
      </c>
      <c r="AQ260" s="103">
        <f t="shared" si="182"/>
        <v>51.729010788400345</v>
      </c>
      <c r="AR260" s="103">
        <f t="shared" si="182"/>
        <v>51.729010490046463</v>
      </c>
      <c r="AS260" s="103">
        <f t="shared" si="182"/>
        <v>51.728985773287789</v>
      </c>
      <c r="AT260" s="103">
        <f t="shared" si="182"/>
        <v>51.726957475644276</v>
      </c>
      <c r="AU260" s="103">
        <f t="shared" si="173"/>
        <v>51.616925467359188</v>
      </c>
    </row>
    <row r="261" spans="1:47" ht="12.95" customHeight="1" x14ac:dyDescent="0.2">
      <c r="A261" s="103" t="s">
        <v>73</v>
      </c>
      <c r="C261" s="125">
        <v>52151.406199999998</v>
      </c>
      <c r="D261" s="122">
        <v>2.2000000000000001E-3</v>
      </c>
      <c r="E261" s="103">
        <f t="shared" si="157"/>
        <v>-353.96318401301164</v>
      </c>
      <c r="F261" s="103">
        <f t="shared" si="158"/>
        <v>-354</v>
      </c>
      <c r="P261" s="103">
        <f t="shared" si="159"/>
        <v>-1.9165664525600194E-2</v>
      </c>
      <c r="Q261" s="121">
        <f t="shared" si="160"/>
        <v>37132.906199999998</v>
      </c>
      <c r="R261" s="53">
        <f>+C261-(C$7+F261*C$8)</f>
        <v>3.6308000002463814E-2</v>
      </c>
      <c r="S261" s="103">
        <f t="shared" si="161"/>
        <v>3.6732269670784973E-4</v>
      </c>
      <c r="Z261" s="103">
        <f t="shared" si="162"/>
        <v>-354</v>
      </c>
      <c r="AA261" s="103">
        <f t="shared" si="163"/>
        <v>-9.9676078251410404E-4</v>
      </c>
      <c r="AB261" s="103">
        <f t="shared" si="164"/>
        <v>-5.5384583188985538E-3</v>
      </c>
      <c r="AC261" s="103">
        <f t="shared" si="165"/>
        <v>1.9165664525600194E-2</v>
      </c>
      <c r="AD261" s="103">
        <f t="shared" si="174"/>
        <v>9.9676078251410404E-4</v>
      </c>
      <c r="AE261" s="103">
        <f t="shared" si="175"/>
        <v>0</v>
      </c>
      <c r="AF261" s="103">
        <f t="shared" si="176"/>
        <v>1.9165664525600194E-2</v>
      </c>
      <c r="AG261" s="118"/>
      <c r="AH261" s="103">
        <f t="shared" si="166"/>
        <v>5.5384583188985538E-3</v>
      </c>
      <c r="AI261" s="103">
        <f t="shared" si="167"/>
        <v>0.99678388426222775</v>
      </c>
      <c r="AJ261" s="103">
        <f t="shared" si="168"/>
        <v>0.42952983140816769</v>
      </c>
      <c r="AK261" s="103">
        <f t="shared" si="169"/>
        <v>0.11268739650750889</v>
      </c>
      <c r="AL261" s="103">
        <f t="shared" si="170"/>
        <v>1.5993287363204167</v>
      </c>
      <c r="AM261" s="103">
        <f t="shared" si="171"/>
        <v>1.0289473420938728</v>
      </c>
      <c r="AN261" s="103">
        <f t="shared" ref="AN261:AT275" si="183">$AU261+$AB$7*SIN(AO261)</f>
        <v>51.751701556765141</v>
      </c>
      <c r="AO261" s="103">
        <f t="shared" si="183"/>
        <v>51.751701556765006</v>
      </c>
      <c r="AP261" s="103">
        <f t="shared" si="183"/>
        <v>51.75170155675039</v>
      </c>
      <c r="AQ261" s="103">
        <f t="shared" si="183"/>
        <v>51.751701555215469</v>
      </c>
      <c r="AR261" s="103">
        <f t="shared" si="183"/>
        <v>51.751701394040346</v>
      </c>
      <c r="AS261" s="103">
        <f t="shared" si="183"/>
        <v>51.751684471477951</v>
      </c>
      <c r="AT261" s="103">
        <f t="shared" si="183"/>
        <v>51.749926096572445</v>
      </c>
      <c r="AU261" s="103">
        <f t="shared" si="173"/>
        <v>51.639371242988815</v>
      </c>
    </row>
    <row r="262" spans="1:47" ht="12.95" customHeight="1" x14ac:dyDescent="0.2">
      <c r="A262" s="20" t="s">
        <v>819</v>
      </c>
      <c r="B262" s="182" t="s">
        <v>79</v>
      </c>
      <c r="C262" s="20">
        <v>52169.611400000002</v>
      </c>
      <c r="D262" s="20" t="s">
        <v>142</v>
      </c>
      <c r="E262" s="103">
        <f t="shared" si="157"/>
        <v>-335.50327417709167</v>
      </c>
      <c r="F262" s="103">
        <f t="shared" si="158"/>
        <v>-335.5</v>
      </c>
      <c r="G262" s="103">
        <f t="shared" ref="G262:G270" si="184">+C262-(C$7+F262*C$8)</f>
        <v>-3.228999994462356E-3</v>
      </c>
      <c r="K262" s="103">
        <f t="shared" ref="K262:K267" si="185">G262</f>
        <v>-3.228999994462356E-3</v>
      </c>
      <c r="P262" s="103">
        <f t="shared" si="159"/>
        <v>-1.8786444600198592E-2</v>
      </c>
      <c r="Q262" s="121">
        <f t="shared" si="160"/>
        <v>37151.111400000002</v>
      </c>
      <c r="S262" s="103">
        <f t="shared" si="161"/>
        <v>2.4203408266055149E-4</v>
      </c>
      <c r="T262" s="103">
        <f t="shared" ref="T262:T267" si="186">T$18</f>
        <v>1</v>
      </c>
      <c r="U262" s="103">
        <f t="shared" ref="U262:U270" si="187">+T262*S262</f>
        <v>2.4203408266055149E-4</v>
      </c>
      <c r="Z262" s="103">
        <f t="shared" si="162"/>
        <v>-335.5</v>
      </c>
      <c r="AA262" s="103">
        <f t="shared" si="163"/>
        <v>-6.0605023201186579E-4</v>
      </c>
      <c r="AB262" s="103">
        <f t="shared" si="164"/>
        <v>-9.1906378103287292E-3</v>
      </c>
      <c r="AC262" s="103">
        <f t="shared" si="165"/>
        <v>1.5557444605736236E-2</v>
      </c>
      <c r="AD262" s="103">
        <f t="shared" si="174"/>
        <v>-2.6229497624504902E-3</v>
      </c>
      <c r="AE262" s="103">
        <f t="shared" si="175"/>
        <v>6.8798654563390826E-6</v>
      </c>
      <c r="AF262" s="103">
        <f t="shared" si="176"/>
        <v>1.5557444605736236E-2</v>
      </c>
      <c r="AG262" s="118"/>
      <c r="AH262" s="103">
        <f t="shared" si="166"/>
        <v>5.9616378158663741E-3</v>
      </c>
      <c r="AI262" s="103">
        <f t="shared" si="167"/>
        <v>0.99383202676627547</v>
      </c>
      <c r="AJ262" s="103">
        <f t="shared" si="168"/>
        <v>0.45304673242182886</v>
      </c>
      <c r="AK262" s="103">
        <f t="shared" si="169"/>
        <v>0.11256442083654733</v>
      </c>
      <c r="AL262" s="103">
        <f t="shared" si="170"/>
        <v>1.6255366361801413</v>
      </c>
      <c r="AM262" s="103">
        <f t="shared" si="171"/>
        <v>1.0562951751200869</v>
      </c>
      <c r="AN262" s="103">
        <f t="shared" si="183"/>
        <v>51.777865175715213</v>
      </c>
      <c r="AO262" s="103">
        <f t="shared" si="183"/>
        <v>51.777865175715199</v>
      </c>
      <c r="AP262" s="103">
        <f t="shared" si="183"/>
        <v>51.777865175712456</v>
      </c>
      <c r="AQ262" s="103">
        <f t="shared" si="183"/>
        <v>51.777865175296391</v>
      </c>
      <c r="AR262" s="103">
        <f t="shared" si="183"/>
        <v>51.777865112077656</v>
      </c>
      <c r="AS262" s="103">
        <f t="shared" si="183"/>
        <v>51.77785550722944</v>
      </c>
      <c r="AT262" s="103">
        <f t="shared" si="183"/>
        <v>51.776414118453609</v>
      </c>
      <c r="AU262" s="103">
        <f t="shared" si="173"/>
        <v>51.665324171060568</v>
      </c>
    </row>
    <row r="263" spans="1:47" ht="12.95" customHeight="1" x14ac:dyDescent="0.2">
      <c r="A263" s="20" t="s">
        <v>819</v>
      </c>
      <c r="B263" s="182" t="s">
        <v>78</v>
      </c>
      <c r="C263" s="20">
        <v>52209.553599999999</v>
      </c>
      <c r="D263" s="20" t="s">
        <v>142</v>
      </c>
      <c r="E263" s="103">
        <f t="shared" si="157"/>
        <v>-295.00224092021563</v>
      </c>
      <c r="F263" s="103">
        <f t="shared" si="158"/>
        <v>-295</v>
      </c>
      <c r="G263" s="103">
        <f t="shared" si="184"/>
        <v>-2.2099999987403862E-3</v>
      </c>
      <c r="K263" s="103">
        <f t="shared" si="185"/>
        <v>-2.2099999987403862E-3</v>
      </c>
      <c r="P263" s="103">
        <f t="shared" si="159"/>
        <v>-1.7980625818419398E-2</v>
      </c>
      <c r="Q263" s="121">
        <f t="shared" si="160"/>
        <v>37191.053599999999</v>
      </c>
      <c r="S263" s="103">
        <f t="shared" si="161"/>
        <v>2.4871263874432631E-4</v>
      </c>
      <c r="T263" s="103">
        <f t="shared" si="186"/>
        <v>1</v>
      </c>
      <c r="U263" s="103">
        <f t="shared" si="187"/>
        <v>2.4871263874432631E-4</v>
      </c>
      <c r="Z263" s="103">
        <f t="shared" si="162"/>
        <v>-295</v>
      </c>
      <c r="AA263" s="103">
        <f t="shared" si="163"/>
        <v>2.3032352386303905E-4</v>
      </c>
      <c r="AB263" s="103">
        <f t="shared" si="164"/>
        <v>-9.0791828083235382E-3</v>
      </c>
      <c r="AC263" s="103">
        <f t="shared" si="165"/>
        <v>1.5770625819679012E-2</v>
      </c>
      <c r="AD263" s="103">
        <f t="shared" si="174"/>
        <v>-2.4403235226034253E-3</v>
      </c>
      <c r="AE263" s="103">
        <f t="shared" si="175"/>
        <v>5.95517889497159E-6</v>
      </c>
      <c r="AF263" s="103">
        <f t="shared" si="176"/>
        <v>1.5770625819679012E-2</v>
      </c>
      <c r="AG263" s="118"/>
      <c r="AH263" s="103">
        <f t="shared" si="166"/>
        <v>6.8691828095831528E-3</v>
      </c>
      <c r="AI263" s="103">
        <f t="shared" si="167"/>
        <v>0.98744767316060544</v>
      </c>
      <c r="AJ263" s="103">
        <f t="shared" si="168"/>
        <v>0.502956803511316</v>
      </c>
      <c r="AK263" s="103">
        <f t="shared" si="169"/>
        <v>0.11203228027223353</v>
      </c>
      <c r="AL263" s="103">
        <f t="shared" si="170"/>
        <v>1.6823730440679552</v>
      </c>
      <c r="AM263" s="103">
        <f t="shared" si="171"/>
        <v>1.1182991894930947</v>
      </c>
      <c r="AN263" s="103">
        <f t="shared" si="183"/>
        <v>51.834873210649157</v>
      </c>
      <c r="AO263" s="103">
        <f t="shared" si="183"/>
        <v>51.834873210649157</v>
      </c>
      <c r="AP263" s="103">
        <f t="shared" si="183"/>
        <v>51.834873210649157</v>
      </c>
      <c r="AQ263" s="103">
        <f t="shared" si="183"/>
        <v>51.834873210649157</v>
      </c>
      <c r="AR263" s="103">
        <f t="shared" si="183"/>
        <v>51.834873210625936</v>
      </c>
      <c r="AS263" s="103">
        <f t="shared" si="183"/>
        <v>51.83487306411611</v>
      </c>
      <c r="AT263" s="103">
        <f t="shared" si="183"/>
        <v>51.834139793849978</v>
      </c>
      <c r="AU263" s="103">
        <f t="shared" si="173"/>
        <v>51.72214004062306</v>
      </c>
    </row>
    <row r="264" spans="1:47" ht="12.95" customHeight="1" x14ac:dyDescent="0.2">
      <c r="A264" s="103" t="s">
        <v>72</v>
      </c>
      <c r="C264" s="125">
        <v>52224.346299999997</v>
      </c>
      <c r="D264" s="122">
        <v>5.9999999999999995E-4</v>
      </c>
      <c r="E264" s="103">
        <f t="shared" si="157"/>
        <v>-280.00257553726345</v>
      </c>
      <c r="F264" s="103">
        <f t="shared" si="158"/>
        <v>-280</v>
      </c>
      <c r="G264" s="103">
        <f t="shared" si="184"/>
        <v>-2.5400000013178214E-3</v>
      </c>
      <c r="K264" s="103">
        <f t="shared" si="185"/>
        <v>-2.5400000013178214E-3</v>
      </c>
      <c r="P264" s="103">
        <f t="shared" si="159"/>
        <v>-1.7691042695822532E-2</v>
      </c>
      <c r="Q264" s="121">
        <f t="shared" si="160"/>
        <v>37205.846299999997</v>
      </c>
      <c r="S264" s="103">
        <f t="shared" si="161"/>
        <v>2.2955409473070457E-4</v>
      </c>
      <c r="T264" s="103">
        <f t="shared" si="186"/>
        <v>1</v>
      </c>
      <c r="U264" s="103">
        <f t="shared" si="187"/>
        <v>2.2955409473070457E-4</v>
      </c>
      <c r="Z264" s="103">
        <f t="shared" si="162"/>
        <v>-280</v>
      </c>
      <c r="AA264" s="103">
        <f t="shared" si="163"/>
        <v>5.3310572046144731E-4</v>
      </c>
      <c r="AB264" s="103">
        <f t="shared" si="164"/>
        <v>-9.7383562801756293E-3</v>
      </c>
      <c r="AC264" s="103">
        <f t="shared" si="165"/>
        <v>1.5151042694504711E-2</v>
      </c>
      <c r="AD264" s="103">
        <f t="shared" si="174"/>
        <v>-3.0731057217792688E-3</v>
      </c>
      <c r="AE264" s="103">
        <f t="shared" si="175"/>
        <v>9.4439787772324802E-6</v>
      </c>
      <c r="AF264" s="103">
        <f t="shared" si="176"/>
        <v>1.5151042694504711E-2</v>
      </c>
      <c r="AG264" s="118"/>
      <c r="AH264" s="103">
        <f t="shared" si="166"/>
        <v>7.1983562788578087E-3</v>
      </c>
      <c r="AI264" s="103">
        <f t="shared" si="167"/>
        <v>0.98511291801283896</v>
      </c>
      <c r="AJ264" s="103">
        <f t="shared" si="168"/>
        <v>0.52088066900002883</v>
      </c>
      <c r="AK264" s="103">
        <f t="shared" si="169"/>
        <v>0.11174599555235444</v>
      </c>
      <c r="AL264" s="103">
        <f t="shared" si="170"/>
        <v>1.7032389697562922</v>
      </c>
      <c r="AM264" s="103">
        <f t="shared" si="171"/>
        <v>1.1420575989541983</v>
      </c>
      <c r="AN264" s="103">
        <f t="shared" si="183"/>
        <v>51.855894548701933</v>
      </c>
      <c r="AO264" s="103">
        <f t="shared" si="183"/>
        <v>51.855894548701933</v>
      </c>
      <c r="AP264" s="103">
        <f t="shared" si="183"/>
        <v>51.855894548701926</v>
      </c>
      <c r="AQ264" s="103">
        <f t="shared" si="183"/>
        <v>51.855894548706921</v>
      </c>
      <c r="AR264" s="103">
        <f t="shared" si="183"/>
        <v>51.85589454644817</v>
      </c>
      <c r="AS264" s="103">
        <f t="shared" si="183"/>
        <v>51.855895567921969</v>
      </c>
      <c r="AT264" s="103">
        <f t="shared" si="183"/>
        <v>51.855428069104555</v>
      </c>
      <c r="AU264" s="103">
        <f t="shared" si="173"/>
        <v>51.743182955275827</v>
      </c>
    </row>
    <row r="265" spans="1:47" ht="12.95" customHeight="1" x14ac:dyDescent="0.2">
      <c r="A265" s="20" t="s">
        <v>819</v>
      </c>
      <c r="B265" s="182" t="s">
        <v>79</v>
      </c>
      <c r="C265" s="20">
        <v>52239.633300000001</v>
      </c>
      <c r="D265" s="20" t="s">
        <v>142</v>
      </c>
      <c r="E265" s="103">
        <f t="shared" si="157"/>
        <v>-264.50169437903838</v>
      </c>
      <c r="F265" s="103">
        <f t="shared" si="158"/>
        <v>-264.5</v>
      </c>
      <c r="G265" s="103">
        <f t="shared" si="184"/>
        <v>-1.6709999981685542E-3</v>
      </c>
      <c r="K265" s="103">
        <f t="shared" si="185"/>
        <v>-1.6709999981685542E-3</v>
      </c>
      <c r="P265" s="103">
        <f t="shared" si="159"/>
        <v>-1.7397044667305149E-2</v>
      </c>
      <c r="Q265" s="121">
        <f t="shared" si="160"/>
        <v>37221.133300000001</v>
      </c>
      <c r="S265" s="103">
        <f t="shared" si="161"/>
        <v>2.4730848093567953E-4</v>
      </c>
      <c r="T265" s="103">
        <f t="shared" si="186"/>
        <v>1</v>
      </c>
      <c r="U265" s="103">
        <f t="shared" si="187"/>
        <v>2.4730848093567953E-4</v>
      </c>
      <c r="Z265" s="103">
        <f t="shared" si="162"/>
        <v>-264.5</v>
      </c>
      <c r="AA265" s="103">
        <f t="shared" si="163"/>
        <v>8.4181611233942206E-4</v>
      </c>
      <c r="AB265" s="103">
        <f t="shared" si="164"/>
        <v>-9.2053555697159672E-3</v>
      </c>
      <c r="AC265" s="103">
        <f t="shared" si="165"/>
        <v>1.5726044669136595E-2</v>
      </c>
      <c r="AD265" s="103">
        <f t="shared" si="174"/>
        <v>-2.5128161105079762E-3</v>
      </c>
      <c r="AE265" s="103">
        <f t="shared" si="175"/>
        <v>6.314244805228434E-6</v>
      </c>
      <c r="AF265" s="103">
        <f t="shared" si="176"/>
        <v>1.5726044669136595E-2</v>
      </c>
      <c r="AG265" s="118"/>
      <c r="AH265" s="103">
        <f t="shared" si="166"/>
        <v>7.5343555715474122E-3</v>
      </c>
      <c r="AI265" s="103">
        <f t="shared" si="167"/>
        <v>0.98271866241301864</v>
      </c>
      <c r="AJ265" s="103">
        <f t="shared" si="168"/>
        <v>0.53907669185878726</v>
      </c>
      <c r="AK265" s="103">
        <f t="shared" si="169"/>
        <v>0.11140084426647788</v>
      </c>
      <c r="AL265" s="103">
        <f t="shared" si="170"/>
        <v>1.7246971605215136</v>
      </c>
      <c r="AM265" s="103">
        <f t="shared" si="171"/>
        <v>1.167088273245807</v>
      </c>
      <c r="AN265" s="103">
        <f t="shared" si="183"/>
        <v>51.877564517845286</v>
      </c>
      <c r="AO265" s="103">
        <f t="shared" si="183"/>
        <v>51.877564517845286</v>
      </c>
      <c r="AP265" s="103">
        <f t="shared" si="183"/>
        <v>51.877564517845201</v>
      </c>
      <c r="AQ265" s="103">
        <f t="shared" si="183"/>
        <v>51.877564517864464</v>
      </c>
      <c r="AR265" s="103">
        <f t="shared" si="183"/>
        <v>51.877564513724423</v>
      </c>
      <c r="AS265" s="103">
        <f t="shared" si="183"/>
        <v>51.877565403480553</v>
      </c>
      <c r="AT265" s="103">
        <f t="shared" si="183"/>
        <v>51.877373739030077</v>
      </c>
      <c r="AU265" s="103">
        <f t="shared" si="173"/>
        <v>51.764927300417028</v>
      </c>
    </row>
    <row r="266" spans="1:47" ht="12.95" customHeight="1" x14ac:dyDescent="0.2">
      <c r="A266" s="20" t="s">
        <v>819</v>
      </c>
      <c r="B266" s="182" t="s">
        <v>79</v>
      </c>
      <c r="C266" s="20">
        <v>52245.551099999997</v>
      </c>
      <c r="D266" s="20" t="s">
        <v>142</v>
      </c>
      <c r="E266" s="103">
        <f t="shared" si="157"/>
        <v>-258.50109815230633</v>
      </c>
      <c r="F266" s="103">
        <f t="shared" si="158"/>
        <v>-258.5</v>
      </c>
      <c r="G266" s="103">
        <f t="shared" si="184"/>
        <v>-1.0830000028363429E-3</v>
      </c>
      <c r="K266" s="103">
        <f t="shared" si="185"/>
        <v>-1.0830000028363429E-3</v>
      </c>
      <c r="P266" s="103">
        <f t="shared" si="159"/>
        <v>-1.728469595321265E-2</v>
      </c>
      <c r="Q266" s="121">
        <f t="shared" si="160"/>
        <v>37227.051099999997</v>
      </c>
      <c r="S266" s="103">
        <f t="shared" si="161"/>
        <v>2.6249495166844007E-4</v>
      </c>
      <c r="T266" s="103">
        <f t="shared" si="186"/>
        <v>1</v>
      </c>
      <c r="U266" s="103">
        <f t="shared" si="187"/>
        <v>2.6249495166844007E-4</v>
      </c>
      <c r="Z266" s="103">
        <f t="shared" si="162"/>
        <v>-258.5</v>
      </c>
      <c r="AA266" s="103">
        <f t="shared" si="163"/>
        <v>9.6015384700860566E-4</v>
      </c>
      <c r="AB266" s="103">
        <f t="shared" si="164"/>
        <v>-8.7462616441253537E-3</v>
      </c>
      <c r="AC266" s="103">
        <f t="shared" si="165"/>
        <v>1.6201695950376307E-2</v>
      </c>
      <c r="AD266" s="103">
        <f t="shared" si="174"/>
        <v>-2.0431538498449486E-3</v>
      </c>
      <c r="AE266" s="103">
        <f t="shared" si="175"/>
        <v>4.1744776541362343E-6</v>
      </c>
      <c r="AF266" s="103">
        <f t="shared" si="176"/>
        <v>1.6201695950376307E-2</v>
      </c>
      <c r="AG266" s="118"/>
      <c r="AH266" s="103">
        <f t="shared" si="166"/>
        <v>7.6632616412890108E-3</v>
      </c>
      <c r="AI266" s="103">
        <f t="shared" si="167"/>
        <v>0.98179703925246964</v>
      </c>
      <c r="AJ266" s="103">
        <f t="shared" si="168"/>
        <v>0.54603071650034218</v>
      </c>
      <c r="AK266" s="103">
        <f t="shared" si="169"/>
        <v>0.11125396600617499</v>
      </c>
      <c r="AL266" s="103">
        <f t="shared" si="170"/>
        <v>1.7329756063900168</v>
      </c>
      <c r="AM266" s="103">
        <f t="shared" si="171"/>
        <v>1.1769130291172754</v>
      </c>
      <c r="AN266" s="103">
        <f t="shared" si="183"/>
        <v>51.885938769658722</v>
      </c>
      <c r="AO266" s="103">
        <f t="shared" si="183"/>
        <v>51.885938769658722</v>
      </c>
      <c r="AP266" s="103">
        <f t="shared" si="183"/>
        <v>51.885938769658637</v>
      </c>
      <c r="AQ266" s="103">
        <f t="shared" si="183"/>
        <v>51.885938769673466</v>
      </c>
      <c r="AR266" s="103">
        <f t="shared" si="183"/>
        <v>51.885938767024129</v>
      </c>
      <c r="AS266" s="103">
        <f t="shared" si="183"/>
        <v>51.885939240452622</v>
      </c>
      <c r="AT266" s="103">
        <f t="shared" si="183"/>
        <v>51.885854568388275</v>
      </c>
      <c r="AU266" s="103">
        <f t="shared" si="173"/>
        <v>51.773344466278139</v>
      </c>
    </row>
    <row r="267" spans="1:47" ht="12.95" customHeight="1" x14ac:dyDescent="0.2">
      <c r="A267" s="20" t="s">
        <v>819</v>
      </c>
      <c r="B267" s="182" t="s">
        <v>78</v>
      </c>
      <c r="C267" s="20">
        <v>52282.534099999997</v>
      </c>
      <c r="D267" s="20" t="s">
        <v>142</v>
      </c>
      <c r="E267" s="103">
        <f t="shared" si="157"/>
        <v>-221.00066720611053</v>
      </c>
      <c r="F267" s="103">
        <f t="shared" si="158"/>
        <v>-221</v>
      </c>
      <c r="G267" s="103">
        <f t="shared" si="184"/>
        <v>-6.5799999720184132E-4</v>
      </c>
      <c r="K267" s="103">
        <f t="shared" si="185"/>
        <v>-6.5799999720184132E-4</v>
      </c>
      <c r="P267" s="103">
        <f t="shared" si="159"/>
        <v>-1.660149451256367E-2</v>
      </c>
      <c r="Q267" s="121">
        <f t="shared" si="160"/>
        <v>37264.034099999997</v>
      </c>
      <c r="S267" s="103">
        <f t="shared" si="161"/>
        <v>2.5419501736137273E-4</v>
      </c>
      <c r="T267" s="103">
        <f t="shared" si="186"/>
        <v>1</v>
      </c>
      <c r="U267" s="103">
        <f t="shared" si="187"/>
        <v>2.5419501736137273E-4</v>
      </c>
      <c r="Z267" s="103">
        <f t="shared" si="162"/>
        <v>-221</v>
      </c>
      <c r="AA267" s="103">
        <f t="shared" si="163"/>
        <v>1.6845320067997724E-3</v>
      </c>
      <c r="AB267" s="103">
        <f t="shared" si="164"/>
        <v>-9.1117537231436702E-3</v>
      </c>
      <c r="AC267" s="103">
        <f t="shared" si="165"/>
        <v>1.5943494515361829E-2</v>
      </c>
      <c r="AD267" s="103">
        <f t="shared" si="174"/>
        <v>-2.3425320040016137E-3</v>
      </c>
      <c r="AE267" s="103">
        <f t="shared" si="175"/>
        <v>5.4874561897718162E-6</v>
      </c>
      <c r="AF267" s="103">
        <f t="shared" si="176"/>
        <v>1.5943494515361829E-2</v>
      </c>
      <c r="AG267" s="118"/>
      <c r="AH267" s="103">
        <f t="shared" si="166"/>
        <v>8.4537537259418288E-3</v>
      </c>
      <c r="AI267" s="103">
        <f t="shared" si="167"/>
        <v>0.97610606274513523</v>
      </c>
      <c r="AJ267" s="103">
        <f t="shared" si="168"/>
        <v>0.58834500344938179</v>
      </c>
      <c r="AK267" s="103">
        <f t="shared" si="169"/>
        <v>0.11017201320907163</v>
      </c>
      <c r="AL267" s="103">
        <f t="shared" si="170"/>
        <v>1.7843672627326577</v>
      </c>
      <c r="AM267" s="103">
        <f t="shared" si="171"/>
        <v>1.2401263684062576</v>
      </c>
      <c r="AN267" s="103">
        <f t="shared" si="183"/>
        <v>51.93810114140107</v>
      </c>
      <c r="AO267" s="103">
        <f t="shared" si="183"/>
        <v>51.938101141400956</v>
      </c>
      <c r="AP267" s="103">
        <f t="shared" si="183"/>
        <v>51.93810114141106</v>
      </c>
      <c r="AQ267" s="103">
        <f t="shared" si="183"/>
        <v>51.938101140529135</v>
      </c>
      <c r="AR267" s="103">
        <f t="shared" si="183"/>
        <v>51.938101217493298</v>
      </c>
      <c r="AS267" s="103">
        <f t="shared" si="183"/>
        <v>51.938094500762872</v>
      </c>
      <c r="AT267" s="103">
        <f t="shared" si="183"/>
        <v>51.938679022984012</v>
      </c>
      <c r="AU267" s="103">
        <f t="shared" si="173"/>
        <v>51.825951752910072</v>
      </c>
    </row>
    <row r="268" spans="1:47" ht="12.95" customHeight="1" x14ac:dyDescent="0.2">
      <c r="A268" s="48" t="s">
        <v>74</v>
      </c>
      <c r="C268" s="122">
        <v>52505.4228</v>
      </c>
      <c r="D268" s="122">
        <v>8.9999999999999998E-4</v>
      </c>
      <c r="E268" s="103">
        <f t="shared" si="157"/>
        <v>5.0064794028023938</v>
      </c>
      <c r="F268" s="103">
        <f t="shared" si="158"/>
        <v>5</v>
      </c>
      <c r="G268" s="103">
        <f t="shared" si="184"/>
        <v>6.3900000022840686E-3</v>
      </c>
      <c r="J268" s="103">
        <f>G268</f>
        <v>6.3900000022840686E-3</v>
      </c>
      <c r="P268" s="103">
        <f t="shared" si="159"/>
        <v>-1.3260664852358012E-2</v>
      </c>
      <c r="Q268" s="121">
        <f t="shared" si="160"/>
        <v>37486.9228</v>
      </c>
      <c r="S268" s="103">
        <f t="shared" si="161"/>
        <v>3.8614862922946546E-4</v>
      </c>
      <c r="T268" s="103">
        <f>T$17</f>
        <v>1</v>
      </c>
      <c r="U268" s="103">
        <f t="shared" si="187"/>
        <v>3.8614862922946546E-4</v>
      </c>
      <c r="Z268" s="103">
        <f t="shared" si="162"/>
        <v>5</v>
      </c>
      <c r="AA268" s="103">
        <f t="shared" si="163"/>
        <v>5.4186585508493954E-3</v>
      </c>
      <c r="AB268" s="103">
        <f t="shared" si="164"/>
        <v>-6.1985840671816162E-3</v>
      </c>
      <c r="AC268" s="103">
        <f t="shared" si="165"/>
        <v>1.9650664854642081E-2</v>
      </c>
      <c r="AD268" s="103">
        <f t="shared" si="174"/>
        <v>9.7134145143467319E-4</v>
      </c>
      <c r="AE268" s="103">
        <f t="shared" si="175"/>
        <v>9.4350421527521762E-7</v>
      </c>
      <c r="AF268" s="103">
        <f t="shared" si="176"/>
        <v>1.9650664854642081E-2</v>
      </c>
      <c r="AG268" s="118"/>
      <c r="AH268" s="103">
        <f t="shared" si="166"/>
        <v>1.2588584069465685E-2</v>
      </c>
      <c r="AI268" s="103">
        <f t="shared" si="167"/>
        <v>0.9448238502459082</v>
      </c>
      <c r="AJ268" s="103">
        <f t="shared" si="168"/>
        <v>0.79975490782553715</v>
      </c>
      <c r="AK268" s="103">
        <f t="shared" si="169"/>
        <v>9.8307605150330601E-2</v>
      </c>
      <c r="AL268" s="103">
        <f t="shared" si="170"/>
        <v>2.0822435097024092</v>
      </c>
      <c r="AM268" s="103">
        <f t="shared" si="171"/>
        <v>1.7080004225861718</v>
      </c>
      <c r="AN268" s="103">
        <f t="shared" si="183"/>
        <v>52.246383660167517</v>
      </c>
      <c r="AO268" s="103">
        <f t="shared" si="183"/>
        <v>52.246383659380605</v>
      </c>
      <c r="AP268" s="103">
        <f t="shared" si="183"/>
        <v>52.24638367688798</v>
      </c>
      <c r="AQ268" s="103">
        <f t="shared" si="183"/>
        <v>52.246383287379651</v>
      </c>
      <c r="AR268" s="103">
        <f t="shared" si="183"/>
        <v>52.246391953174609</v>
      </c>
      <c r="AS268" s="103">
        <f t="shared" si="183"/>
        <v>52.246199115419543</v>
      </c>
      <c r="AT268" s="103">
        <f t="shared" si="183"/>
        <v>52.250470259667203</v>
      </c>
      <c r="AU268" s="103">
        <f t="shared" si="173"/>
        <v>52.14299833367852</v>
      </c>
    </row>
    <row r="269" spans="1:47" ht="12.95" customHeight="1" x14ac:dyDescent="0.2">
      <c r="A269" s="20" t="s">
        <v>819</v>
      </c>
      <c r="B269" s="182" t="s">
        <v>79</v>
      </c>
      <c r="C269" s="20">
        <v>52517.744299999998</v>
      </c>
      <c r="D269" s="20" t="s">
        <v>142</v>
      </c>
      <c r="E269" s="103">
        <f t="shared" si="157"/>
        <v>17.500370106733428</v>
      </c>
      <c r="F269" s="103">
        <f t="shared" si="158"/>
        <v>17.5</v>
      </c>
      <c r="G269" s="103">
        <f t="shared" si="184"/>
        <v>3.6499999987427145E-4</v>
      </c>
      <c r="K269" s="103">
        <f>G269</f>
        <v>3.6499999987427145E-4</v>
      </c>
      <c r="P269" s="103">
        <f t="shared" si="159"/>
        <v>-1.3118588688878205E-2</v>
      </c>
      <c r="Q269" s="121">
        <f t="shared" si="160"/>
        <v>37499.244299999998</v>
      </c>
      <c r="S269" s="103">
        <f t="shared" si="161"/>
        <v>1.8180716392745373E-4</v>
      </c>
      <c r="T269" s="103">
        <f>T$18</f>
        <v>1</v>
      </c>
      <c r="U269" s="103">
        <f t="shared" si="187"/>
        <v>1.8180716392745373E-4</v>
      </c>
      <c r="Z269" s="103">
        <f t="shared" si="162"/>
        <v>17.5</v>
      </c>
      <c r="AA269" s="103">
        <f t="shared" si="163"/>
        <v>5.5903047634761607E-3</v>
      </c>
      <c r="AB269" s="103">
        <f t="shared" si="164"/>
        <v>-1.2417506103845214E-2</v>
      </c>
      <c r="AC269" s="103">
        <f t="shared" si="165"/>
        <v>1.3483588688752476E-2</v>
      </c>
      <c r="AD269" s="103">
        <f t="shared" si="174"/>
        <v>-5.2253047636018892E-3</v>
      </c>
      <c r="AE269" s="103">
        <f t="shared" si="175"/>
        <v>2.7303809872520595E-5</v>
      </c>
      <c r="AF269" s="103">
        <f t="shared" si="176"/>
        <v>1.3483588688752476E-2</v>
      </c>
      <c r="AG269" s="118"/>
      <c r="AH269" s="103">
        <f t="shared" si="166"/>
        <v>1.2782506103719485E-2</v>
      </c>
      <c r="AI269" s="103">
        <f t="shared" si="167"/>
        <v>0.94326479005330133</v>
      </c>
      <c r="AJ269" s="103">
        <f t="shared" si="168"/>
        <v>0.80921675896085665</v>
      </c>
      <c r="AK269" s="103">
        <f t="shared" si="169"/>
        <v>9.741616233656146E-2</v>
      </c>
      <c r="AL269" s="103">
        <f t="shared" si="170"/>
        <v>2.0981744029120102</v>
      </c>
      <c r="AM269" s="103">
        <f t="shared" si="171"/>
        <v>1.7396342379749297</v>
      </c>
      <c r="AN269" s="103">
        <f t="shared" si="183"/>
        <v>52.263151264623779</v>
      </c>
      <c r="AO269" s="103">
        <f t="shared" si="183"/>
        <v>52.263151263636033</v>
      </c>
      <c r="AP269" s="103">
        <f t="shared" si="183"/>
        <v>52.263151284798496</v>
      </c>
      <c r="AQ269" s="103">
        <f t="shared" si="183"/>
        <v>52.263150831393034</v>
      </c>
      <c r="AR269" s="103">
        <f t="shared" si="183"/>
        <v>52.263160545498316</v>
      </c>
      <c r="AS269" s="103">
        <f t="shared" si="183"/>
        <v>52.262952377667091</v>
      </c>
      <c r="AT269" s="103">
        <f t="shared" si="183"/>
        <v>52.267392648604122</v>
      </c>
      <c r="AU269" s="103">
        <f t="shared" si="173"/>
        <v>52.160534095889169</v>
      </c>
    </row>
    <row r="270" spans="1:47" ht="12.95" customHeight="1" x14ac:dyDescent="0.2">
      <c r="A270" s="20" t="s">
        <v>894</v>
      </c>
      <c r="B270" s="182" t="s">
        <v>78</v>
      </c>
      <c r="C270" s="20">
        <v>52535.991900000001</v>
      </c>
      <c r="D270" s="20" t="s">
        <v>142</v>
      </c>
      <c r="E270" s="103">
        <f t="shared" si="157"/>
        <v>36.0032731631077</v>
      </c>
      <c r="F270" s="103">
        <f t="shared" si="158"/>
        <v>36</v>
      </c>
      <c r="G270" s="103">
        <f t="shared" si="184"/>
        <v>3.2280000013997778E-3</v>
      </c>
      <c r="K270" s="103">
        <f>G270</f>
        <v>3.2280000013997778E-3</v>
      </c>
      <c r="P270" s="103">
        <f t="shared" si="159"/>
        <v>-1.2917122946419793E-2</v>
      </c>
      <c r="Q270" s="121">
        <f t="shared" si="160"/>
        <v>37517.491900000001</v>
      </c>
      <c r="S270" s="103">
        <f t="shared" si="161"/>
        <v>2.6066499500021012E-4</v>
      </c>
      <c r="T270" s="103">
        <f>T$18</f>
        <v>1</v>
      </c>
      <c r="U270" s="103">
        <f t="shared" si="187"/>
        <v>2.6066499500021012E-4</v>
      </c>
      <c r="Z270" s="103">
        <f t="shared" si="162"/>
        <v>36</v>
      </c>
      <c r="AA270" s="103">
        <f t="shared" si="163"/>
        <v>5.8371470403304907E-3</v>
      </c>
      <c r="AB270" s="103">
        <f t="shared" si="164"/>
        <v>-9.8343383330413391E-3</v>
      </c>
      <c r="AC270" s="103">
        <f t="shared" si="165"/>
        <v>1.6145122947819571E-2</v>
      </c>
      <c r="AD270" s="103">
        <f t="shared" si="174"/>
        <v>-2.6091470389307128E-3</v>
      </c>
      <c r="AE270" s="103">
        <f t="shared" si="175"/>
        <v>6.8076482707609065E-6</v>
      </c>
      <c r="AF270" s="103">
        <f t="shared" si="176"/>
        <v>1.6145122947819571E-2</v>
      </c>
      <c r="AG270" s="118"/>
      <c r="AH270" s="103">
        <f t="shared" si="166"/>
        <v>1.3062338334441117E-2</v>
      </c>
      <c r="AI270" s="103">
        <f t="shared" si="167"/>
        <v>0.94099311010240072</v>
      </c>
      <c r="AJ270" s="103">
        <f t="shared" si="168"/>
        <v>0.82278834359539776</v>
      </c>
      <c r="AK270" s="103">
        <f t="shared" si="169"/>
        <v>9.6057168793858769E-2</v>
      </c>
      <c r="AL270" s="103">
        <f t="shared" si="170"/>
        <v>2.1216564565023441</v>
      </c>
      <c r="AM270" s="103">
        <f t="shared" si="171"/>
        <v>1.7878954110365839</v>
      </c>
      <c r="AN270" s="103">
        <f t="shared" si="183"/>
        <v>52.287916918367721</v>
      </c>
      <c r="AO270" s="103">
        <f t="shared" si="183"/>
        <v>52.287916917012417</v>
      </c>
      <c r="AP270" s="103">
        <f t="shared" si="183"/>
        <v>52.287916944558368</v>
      </c>
      <c r="AQ270" s="103">
        <f t="shared" si="183"/>
        <v>52.287916384695997</v>
      </c>
      <c r="AR270" s="103">
        <f t="shared" si="183"/>
        <v>52.287927763587795</v>
      </c>
      <c r="AS270" s="103">
        <f t="shared" si="183"/>
        <v>52.287696441488137</v>
      </c>
      <c r="AT270" s="103">
        <f t="shared" si="183"/>
        <v>52.292377540314817</v>
      </c>
      <c r="AU270" s="103">
        <f t="shared" si="173"/>
        <v>52.186487023960922</v>
      </c>
    </row>
    <row r="271" spans="1:47" ht="12.95" customHeight="1" x14ac:dyDescent="0.2">
      <c r="A271" s="43" t="s">
        <v>75</v>
      </c>
      <c r="B271" s="212" t="s">
        <v>86</v>
      </c>
      <c r="C271" s="20">
        <v>52633.624300000003</v>
      </c>
      <c r="D271" s="122">
        <v>2.9999999999999997E-4</v>
      </c>
      <c r="E271" s="103">
        <f t="shared" si="157"/>
        <v>135.00165280541449</v>
      </c>
      <c r="F271" s="103">
        <f t="shared" si="158"/>
        <v>135</v>
      </c>
      <c r="G271" s="13"/>
      <c r="P271" s="103">
        <f t="shared" si="159"/>
        <v>-1.202248102767519E-2</v>
      </c>
      <c r="Q271" s="121">
        <f t="shared" si="160"/>
        <v>37615.124300000003</v>
      </c>
      <c r="R271" s="53">
        <v>0.19065499999851454</v>
      </c>
      <c r="S271" s="103">
        <f t="shared" si="161"/>
        <v>1.445400500608099E-4</v>
      </c>
      <c r="Z271" s="103">
        <f t="shared" si="162"/>
        <v>135</v>
      </c>
      <c r="AA271" s="103">
        <f t="shared" si="163"/>
        <v>7.0083915724725356E-3</v>
      </c>
      <c r="AB271" s="103">
        <f t="shared" si="164"/>
        <v>-1.4410564617353789E-2</v>
      </c>
      <c r="AC271" s="103">
        <f t="shared" si="165"/>
        <v>1.202248102767519E-2</v>
      </c>
      <c r="AD271" s="103">
        <f t="shared" si="174"/>
        <v>-7.0083915724725356E-3</v>
      </c>
      <c r="AE271" s="103">
        <f t="shared" si="175"/>
        <v>0</v>
      </c>
      <c r="AF271" s="103">
        <f t="shared" si="176"/>
        <v>1.202248102767519E-2</v>
      </c>
      <c r="AG271" s="118"/>
      <c r="AH271" s="103">
        <f t="shared" si="166"/>
        <v>1.4410564617353789E-2</v>
      </c>
      <c r="AI271" s="103">
        <f t="shared" si="167"/>
        <v>0.92958172608545264</v>
      </c>
      <c r="AJ271" s="103">
        <f t="shared" si="168"/>
        <v>0.88668075821941805</v>
      </c>
      <c r="AK271" s="103">
        <f t="shared" si="169"/>
        <v>8.803442185290393E-2</v>
      </c>
      <c r="AL271" s="103">
        <f t="shared" si="170"/>
        <v>2.2454731031301129</v>
      </c>
      <c r="AM271" s="103">
        <f t="shared" si="171"/>
        <v>2.0804538888967934</v>
      </c>
      <c r="AN271" s="103">
        <f t="shared" si="183"/>
        <v>52.419469816811919</v>
      </c>
      <c r="AO271" s="103">
        <f t="shared" si="183"/>
        <v>52.419469811486202</v>
      </c>
      <c r="AP271" s="103">
        <f t="shared" si="183"/>
        <v>52.419469897272521</v>
      </c>
      <c r="AQ271" s="103">
        <f t="shared" si="183"/>
        <v>52.419468515429152</v>
      </c>
      <c r="AR271" s="103">
        <f t="shared" si="183"/>
        <v>52.419490773768409</v>
      </c>
      <c r="AS271" s="103">
        <f t="shared" si="183"/>
        <v>52.419132151356195</v>
      </c>
      <c r="AT271" s="103">
        <f t="shared" si="183"/>
        <v>52.424886699937112</v>
      </c>
      <c r="AU271" s="103">
        <f t="shared" si="173"/>
        <v>52.325370260669224</v>
      </c>
    </row>
    <row r="272" spans="1:47" ht="12.95" customHeight="1" x14ac:dyDescent="0.2">
      <c r="A272" s="20" t="s">
        <v>819</v>
      </c>
      <c r="B272" s="182" t="s">
        <v>78</v>
      </c>
      <c r="C272" s="20">
        <v>52637.565399999999</v>
      </c>
      <c r="D272" s="20" t="s">
        <v>142</v>
      </c>
      <c r="E272" s="103">
        <f t="shared" si="157"/>
        <v>138.99789292660301</v>
      </c>
      <c r="F272" s="103">
        <f t="shared" si="158"/>
        <v>139</v>
      </c>
      <c r="G272" s="103">
        <f t="shared" ref="G272:G302" si="188">+C272-(C$7+F272*C$8)</f>
        <v>-2.0779999977094121E-3</v>
      </c>
      <c r="K272" s="103">
        <f t="shared" ref="K272:K278" si="189">G272</f>
        <v>-2.0779999977094121E-3</v>
      </c>
      <c r="P272" s="103">
        <f t="shared" si="159"/>
        <v>-1.1992976027265182E-2</v>
      </c>
      <c r="Q272" s="121">
        <f t="shared" si="160"/>
        <v>37619.065399999999</v>
      </c>
      <c r="S272" s="103">
        <f t="shared" si="161"/>
        <v>9.83067496666655E-5</v>
      </c>
      <c r="T272" s="103">
        <f t="shared" ref="T272:T278" si="190">T$18</f>
        <v>1</v>
      </c>
      <c r="U272" s="103">
        <f t="shared" ref="U272:U302" si="191">+T272*S272</f>
        <v>9.83067496666655E-5</v>
      </c>
      <c r="Z272" s="103">
        <f t="shared" si="162"/>
        <v>139</v>
      </c>
      <c r="AA272" s="103">
        <f t="shared" si="163"/>
        <v>7.0503012194401355E-3</v>
      </c>
      <c r="AB272" s="103">
        <f t="shared" si="164"/>
        <v>-1.653764065622686E-2</v>
      </c>
      <c r="AC272" s="103">
        <f t="shared" si="165"/>
        <v>9.91497602955577E-3</v>
      </c>
      <c r="AD272" s="103">
        <f t="shared" si="174"/>
        <v>-9.1283012171495467E-3</v>
      </c>
      <c r="AE272" s="103">
        <f t="shared" si="175"/>
        <v>8.3325883111013901E-5</v>
      </c>
      <c r="AF272" s="103">
        <f t="shared" si="176"/>
        <v>9.91497602955577E-3</v>
      </c>
      <c r="AG272" s="118"/>
      <c r="AH272" s="103">
        <f t="shared" si="166"/>
        <v>1.4459640658517448E-2</v>
      </c>
      <c r="AI272" s="103">
        <f t="shared" si="167"/>
        <v>0.92914764522149818</v>
      </c>
      <c r="AJ272" s="103">
        <f t="shared" si="168"/>
        <v>0.88895436821367335</v>
      </c>
      <c r="AK272" s="103">
        <f t="shared" si="169"/>
        <v>8.7685440949000062E-2</v>
      </c>
      <c r="AL272" s="103">
        <f t="shared" si="170"/>
        <v>2.2504136940691231</v>
      </c>
      <c r="AM272" s="103">
        <f t="shared" si="171"/>
        <v>2.0936843582891607</v>
      </c>
      <c r="AN272" s="103">
        <f t="shared" si="183"/>
        <v>52.424752024113864</v>
      </c>
      <c r="AO272" s="103">
        <f t="shared" si="183"/>
        <v>52.424752018538264</v>
      </c>
      <c r="AP272" s="103">
        <f t="shared" si="183"/>
        <v>52.424752107637708</v>
      </c>
      <c r="AQ272" s="103">
        <f t="shared" si="183"/>
        <v>52.424750683806536</v>
      </c>
      <c r="AR272" s="103">
        <f t="shared" si="183"/>
        <v>52.424773436617599</v>
      </c>
      <c r="AS272" s="103">
        <f t="shared" si="183"/>
        <v>52.424409753969478</v>
      </c>
      <c r="AT272" s="103">
        <f t="shared" si="183"/>
        <v>52.430199369548824</v>
      </c>
      <c r="AU272" s="103">
        <f t="shared" si="173"/>
        <v>52.330981704576629</v>
      </c>
    </row>
    <row r="273" spans="1:47" ht="12.95" customHeight="1" x14ac:dyDescent="0.2">
      <c r="A273" s="20" t="s">
        <v>907</v>
      </c>
      <c r="B273" s="182" t="s">
        <v>78</v>
      </c>
      <c r="C273" s="20">
        <v>52857.489399999999</v>
      </c>
      <c r="D273" s="20" t="s">
        <v>142</v>
      </c>
      <c r="E273" s="103">
        <f t="shared" si="157"/>
        <v>361.99886027406234</v>
      </c>
      <c r="F273" s="103">
        <f t="shared" si="158"/>
        <v>362</v>
      </c>
      <c r="G273" s="103">
        <f t="shared" si="188"/>
        <v>-1.1240000021643937E-3</v>
      </c>
      <c r="K273" s="103">
        <f t="shared" si="189"/>
        <v>-1.1240000021643937E-3</v>
      </c>
      <c r="P273" s="103">
        <f t="shared" si="159"/>
        <v>-1.1197430308373751E-2</v>
      </c>
      <c r="Q273" s="121">
        <f t="shared" si="160"/>
        <v>37838.989399999999</v>
      </c>
      <c r="S273" s="103">
        <f t="shared" si="161"/>
        <v>1.0147399813405716E-4</v>
      </c>
      <c r="T273" s="103">
        <f t="shared" si="190"/>
        <v>1</v>
      </c>
      <c r="U273" s="103">
        <f t="shared" si="191"/>
        <v>1.0147399813405716E-4</v>
      </c>
      <c r="Z273" s="103">
        <f t="shared" si="162"/>
        <v>362</v>
      </c>
      <c r="AA273" s="103">
        <f t="shared" si="163"/>
        <v>8.6953701357514561E-3</v>
      </c>
      <c r="AB273" s="103">
        <f t="shared" si="164"/>
        <v>-1.7630154784330516E-2</v>
      </c>
      <c r="AC273" s="103">
        <f t="shared" si="165"/>
        <v>1.0073430306209358E-2</v>
      </c>
      <c r="AD273" s="103">
        <f t="shared" si="174"/>
        <v>-9.8193701379158498E-3</v>
      </c>
      <c r="AE273" s="103">
        <f t="shared" si="175"/>
        <v>9.6420029905393539E-5</v>
      </c>
      <c r="AF273" s="103">
        <f t="shared" si="176"/>
        <v>1.0073430306209358E-2</v>
      </c>
      <c r="AG273" s="118"/>
      <c r="AH273" s="103">
        <f t="shared" si="166"/>
        <v>1.6506154782166122E-2</v>
      </c>
      <c r="AI273" s="103">
        <f t="shared" si="167"/>
        <v>0.90840010034496577</v>
      </c>
      <c r="AJ273" s="103">
        <f t="shared" si="168"/>
        <v>0.97867936021586566</v>
      </c>
      <c r="AK273" s="103">
        <f t="shared" si="169"/>
        <v>6.5713401336918498E-2</v>
      </c>
      <c r="AL273" s="103">
        <f t="shared" si="170"/>
        <v>2.5192866842428043</v>
      </c>
      <c r="AM273" s="103">
        <f t="shared" si="171"/>
        <v>3.1094598192156764</v>
      </c>
      <c r="AN273" s="103">
        <f t="shared" si="183"/>
        <v>52.715698271874501</v>
      </c>
      <c r="AO273" s="103">
        <f t="shared" si="183"/>
        <v>52.715698239307692</v>
      </c>
      <c r="AP273" s="103">
        <f t="shared" si="183"/>
        <v>52.71569861430163</v>
      </c>
      <c r="AQ273" s="103">
        <f t="shared" si="183"/>
        <v>52.715694296387291</v>
      </c>
      <c r="AR273" s="103">
        <f t="shared" si="183"/>
        <v>52.715744014615062</v>
      </c>
      <c r="AS273" s="103">
        <f t="shared" si="183"/>
        <v>52.715171414728431</v>
      </c>
      <c r="AT273" s="103">
        <f t="shared" si="183"/>
        <v>52.72174967520435</v>
      </c>
      <c r="AU273" s="103">
        <f t="shared" si="173"/>
        <v>52.643819702414525</v>
      </c>
    </row>
    <row r="274" spans="1:47" ht="12.95" customHeight="1" x14ac:dyDescent="0.2">
      <c r="A274" s="38" t="s">
        <v>101</v>
      </c>
      <c r="B274" s="213" t="s">
        <v>78</v>
      </c>
      <c r="C274" s="38">
        <v>52860.450320000004</v>
      </c>
      <c r="D274" s="38" t="s">
        <v>102</v>
      </c>
      <c r="E274" s="103">
        <f t="shared" si="157"/>
        <v>365.00120664935355</v>
      </c>
      <c r="F274" s="103">
        <f t="shared" si="158"/>
        <v>365</v>
      </c>
      <c r="G274" s="103">
        <f t="shared" si="188"/>
        <v>1.1900000026798807E-3</v>
      </c>
      <c r="K274" s="103">
        <f t="shared" si="189"/>
        <v>1.1900000026798807E-3</v>
      </c>
      <c r="P274" s="103">
        <f t="shared" si="159"/>
        <v>-1.119828698180602E-2</v>
      </c>
      <c r="Q274" s="121">
        <f t="shared" si="160"/>
        <v>37841.950320000004</v>
      </c>
      <c r="S274" s="103">
        <f t="shared" si="161"/>
        <v>1.5346965440998276E-4</v>
      </c>
      <c r="T274" s="103">
        <f t="shared" si="190"/>
        <v>1</v>
      </c>
      <c r="U274" s="103">
        <f t="shared" si="191"/>
        <v>1.5346965440998276E-4</v>
      </c>
      <c r="Z274" s="103">
        <f t="shared" si="162"/>
        <v>365</v>
      </c>
      <c r="AA274" s="103">
        <f t="shared" si="163"/>
        <v>8.7080791953864211E-3</v>
      </c>
      <c r="AB274" s="103">
        <f t="shared" si="164"/>
        <v>-1.5334290146103519E-2</v>
      </c>
      <c r="AC274" s="103">
        <f t="shared" si="165"/>
        <v>1.2388286984485901E-2</v>
      </c>
      <c r="AD274" s="103">
        <f t="shared" si="174"/>
        <v>-7.5180791927065404E-3</v>
      </c>
      <c r="AE274" s="103">
        <f t="shared" si="175"/>
        <v>5.6521514747807024E-5</v>
      </c>
      <c r="AF274" s="103">
        <f t="shared" si="176"/>
        <v>1.2388286984485901E-2</v>
      </c>
      <c r="AG274" s="118"/>
      <c r="AH274" s="103">
        <f t="shared" si="166"/>
        <v>1.6524290148783399E-2</v>
      </c>
      <c r="AI274" s="103">
        <f t="shared" si="167"/>
        <v>0.90816809833811041</v>
      </c>
      <c r="AJ274" s="103">
        <f t="shared" si="168"/>
        <v>0.97940017005664604</v>
      </c>
      <c r="AK274" s="103">
        <f t="shared" si="169"/>
        <v>6.5388795441117586E-2</v>
      </c>
      <c r="AL274" s="103">
        <f t="shared" si="170"/>
        <v>2.5228259348485111</v>
      </c>
      <c r="AM274" s="103">
        <f t="shared" si="171"/>
        <v>3.1284439737417609</v>
      </c>
      <c r="AN274" s="103">
        <f t="shared" si="183"/>
        <v>52.719570066266392</v>
      </c>
      <c r="AO274" s="103">
        <f t="shared" si="183"/>
        <v>52.719570033204725</v>
      </c>
      <c r="AP274" s="103">
        <f t="shared" si="183"/>
        <v>52.719570412683545</v>
      </c>
      <c r="AQ274" s="103">
        <f t="shared" si="183"/>
        <v>52.719566057052447</v>
      </c>
      <c r="AR274" s="103">
        <f t="shared" si="183"/>
        <v>52.719616049742285</v>
      </c>
      <c r="AS274" s="103">
        <f t="shared" si="183"/>
        <v>52.719042124444044</v>
      </c>
      <c r="AT274" s="103">
        <f t="shared" si="183"/>
        <v>52.725614738332396</v>
      </c>
      <c r="AU274" s="103">
        <f t="shared" si="173"/>
        <v>52.648028285345077</v>
      </c>
    </row>
    <row r="275" spans="1:47" ht="12.95" customHeight="1" x14ac:dyDescent="0.2">
      <c r="A275" s="43" t="s">
        <v>77</v>
      </c>
      <c r="B275" s="214" t="s">
        <v>78</v>
      </c>
      <c r="C275" s="45">
        <v>52869.326699999998</v>
      </c>
      <c r="D275" s="45">
        <v>1E-4</v>
      </c>
      <c r="E275" s="103">
        <f t="shared" si="157"/>
        <v>374.00177651231701</v>
      </c>
      <c r="F275" s="103">
        <f t="shared" si="158"/>
        <v>374</v>
      </c>
      <c r="G275" s="103">
        <f t="shared" si="188"/>
        <v>1.7519999964861199E-3</v>
      </c>
      <c r="K275" s="103">
        <f t="shared" si="189"/>
        <v>1.7519999964861199E-3</v>
      </c>
      <c r="P275" s="103">
        <f t="shared" si="159"/>
        <v>-1.120271230393018E-2</v>
      </c>
      <c r="Q275" s="121">
        <f t="shared" si="160"/>
        <v>37850.826699999998</v>
      </c>
      <c r="S275" s="103">
        <f t="shared" si="161"/>
        <v>1.6782457078655738E-4</v>
      </c>
      <c r="T275" s="103">
        <f t="shared" si="190"/>
        <v>1</v>
      </c>
      <c r="U275" s="103">
        <f t="shared" si="191"/>
        <v>1.6782457078655738E-4</v>
      </c>
      <c r="Z275" s="103">
        <f t="shared" si="162"/>
        <v>374</v>
      </c>
      <c r="AA275" s="103">
        <f t="shared" si="163"/>
        <v>8.7446886456329087E-3</v>
      </c>
      <c r="AB275" s="103">
        <f t="shared" si="164"/>
        <v>-1.4825182617106757E-2</v>
      </c>
      <c r="AC275" s="103">
        <f t="shared" si="165"/>
        <v>1.29547123004163E-2</v>
      </c>
      <c r="AD275" s="103">
        <f t="shared" si="174"/>
        <v>-6.9926886491467888E-3</v>
      </c>
      <c r="AE275" s="103">
        <f t="shared" si="175"/>
        <v>4.8897694543906338E-5</v>
      </c>
      <c r="AF275" s="103">
        <f t="shared" si="176"/>
        <v>1.29547123004163E-2</v>
      </c>
      <c r="AG275" s="118"/>
      <c r="AH275" s="103">
        <f t="shared" si="166"/>
        <v>1.6577182613592877E-2</v>
      </c>
      <c r="AI275" s="103">
        <f t="shared" si="167"/>
        <v>0.90747969983039323</v>
      </c>
      <c r="AJ275" s="103">
        <f t="shared" si="168"/>
        <v>0.9814868909179445</v>
      </c>
      <c r="AK275" s="103">
        <f t="shared" si="169"/>
        <v>6.4411076598711953E-2</v>
      </c>
      <c r="AL275" s="103">
        <f t="shared" si="170"/>
        <v>2.5334329106905606</v>
      </c>
      <c r="AM275" s="103">
        <f t="shared" si="171"/>
        <v>3.1866193268972429</v>
      </c>
      <c r="AN275" s="103">
        <f t="shared" si="183"/>
        <v>52.731179553463576</v>
      </c>
      <c r="AO275" s="103">
        <f t="shared" si="183"/>
        <v>52.731179518912384</v>
      </c>
      <c r="AP275" s="103">
        <f t="shared" si="183"/>
        <v>52.731179911769317</v>
      </c>
      <c r="AQ275" s="103">
        <f t="shared" si="183"/>
        <v>52.731175444866679</v>
      </c>
      <c r="AR275" s="103">
        <f t="shared" si="183"/>
        <v>52.731226233962261</v>
      </c>
      <c r="AS275" s="103">
        <f t="shared" si="183"/>
        <v>52.730648635230011</v>
      </c>
      <c r="AT275" s="103">
        <f t="shared" si="183"/>
        <v>52.737201706841383</v>
      </c>
      <c r="AU275" s="103">
        <f t="shared" si="173"/>
        <v>52.660654034136741</v>
      </c>
    </row>
    <row r="276" spans="1:47" ht="12.95" customHeight="1" x14ac:dyDescent="0.2">
      <c r="A276" s="20" t="s">
        <v>77</v>
      </c>
      <c r="B276" s="182" t="s">
        <v>79</v>
      </c>
      <c r="C276" s="20">
        <v>52897.433100000002</v>
      </c>
      <c r="D276" s="20" t="s">
        <v>142</v>
      </c>
      <c r="E276" s="103">
        <f t="shared" ref="E276:E339" si="192">+(C276-C$7)/C$8</f>
        <v>402.50141451751693</v>
      </c>
      <c r="F276" s="103">
        <f t="shared" ref="F276:F339" si="193">ROUND(2*E276,0)/2</f>
        <v>402.5</v>
      </c>
      <c r="G276" s="103">
        <f t="shared" si="188"/>
        <v>1.3950000065960921E-3</v>
      </c>
      <c r="K276" s="103">
        <f t="shared" si="189"/>
        <v>1.3950000065960921E-3</v>
      </c>
      <c r="P276" s="103">
        <f t="shared" ref="P276:P339" si="194">R$2+R$3*F276++R$4*F276^2+R$5*SIN(RADIANS(R$6*F276+R$7))</f>
        <v>-1.1235079675814431E-2</v>
      </c>
      <c r="Q276" s="121">
        <f t="shared" ref="Q276:Q339" si="195">+C276-15018.5</f>
        <v>37878.933100000002</v>
      </c>
      <c r="S276" s="103">
        <f t="shared" ref="S276:S339" si="196">+(P276-G276)^2</f>
        <v>1.5951891278403909E-4</v>
      </c>
      <c r="T276" s="103">
        <f t="shared" si="190"/>
        <v>1</v>
      </c>
      <c r="U276" s="103">
        <f t="shared" si="191"/>
        <v>1.5951891278403909E-4</v>
      </c>
      <c r="Z276" s="103">
        <f t="shared" ref="Z276:Z339" si="197">F276</f>
        <v>402.5</v>
      </c>
      <c r="AA276" s="103">
        <f t="shared" ref="AA276:AA339" si="198">AB$3+AB$4*Z276+AB$5*Z276^2+AH276</f>
        <v>8.8455871491952484E-3</v>
      </c>
      <c r="AB276" s="103">
        <f t="shared" ref="AB276:AB339" si="199">IF(S276&lt;&gt;0,G276-AH276, -9999)</f>
        <v>-1.5334684499750728E-2</v>
      </c>
      <c r="AC276" s="103">
        <f t="shared" ref="AC276:AC339" si="200">+G276-P276</f>
        <v>1.2630079682410523E-2</v>
      </c>
      <c r="AD276" s="103">
        <f t="shared" si="174"/>
        <v>-7.4505871425991563E-3</v>
      </c>
      <c r="AE276" s="103">
        <f t="shared" si="175"/>
        <v>5.5511248769463861E-5</v>
      </c>
      <c r="AF276" s="103">
        <f t="shared" si="176"/>
        <v>1.2630079682410523E-2</v>
      </c>
      <c r="AG276" s="118"/>
      <c r="AH276" s="103">
        <f t="shared" ref="AH276:AH339" si="201">$AB$6*($AB$11/AI276*AJ276+$AB$12)</f>
        <v>1.672968450634682E-2</v>
      </c>
      <c r="AI276" s="103">
        <f t="shared" ref="AI276:AI339" si="202">1+$AB$7*COS(AL276)</f>
        <v>0.90537516958644393</v>
      </c>
      <c r="AJ276" s="103">
        <f t="shared" ref="AJ276:AJ339" si="203">SIN(AL276+RADIANS($AB$9))</f>
        <v>0.98734884025149694</v>
      </c>
      <c r="AK276" s="103">
        <f t="shared" ref="AK276:AK339" si="204">$AB$7*SIN(AL276)</f>
        <v>6.127751791060914E-2</v>
      </c>
      <c r="AL276" s="103">
        <f t="shared" ref="AL276:AL339" si="205">2*ATAN(AM276)</f>
        <v>2.5669177882758381</v>
      </c>
      <c r="AM276" s="103">
        <f t="shared" ref="AM276:AM339" si="206">SQRT((1+$AB$7)/(1-$AB$7))*TAN(AN276/2)</f>
        <v>3.3839182602362392</v>
      </c>
      <c r="AN276" s="103">
        <f t="shared" ref="AN276:AT291" si="207">$AU276+$AB$7*SIN(AO276)</f>
        <v>52.767886029543149</v>
      </c>
      <c r="AO276" s="103">
        <f t="shared" si="207"/>
        <v>52.767885990269278</v>
      </c>
      <c r="AP276" s="103">
        <f t="shared" si="207"/>
        <v>52.767886424342841</v>
      </c>
      <c r="AQ276" s="103">
        <f t="shared" si="207"/>
        <v>52.767881626747332</v>
      </c>
      <c r="AR276" s="103">
        <f t="shared" si="207"/>
        <v>52.767934651192739</v>
      </c>
      <c r="AS276" s="103">
        <f t="shared" si="207"/>
        <v>52.767348493167319</v>
      </c>
      <c r="AT276" s="103">
        <f t="shared" si="207"/>
        <v>52.773814073631328</v>
      </c>
      <c r="AU276" s="103">
        <f t="shared" ref="AU276:AU339" si="208">RADIANS($AB$9)+$AB$18*(F276-AB$15)</f>
        <v>52.70063557197701</v>
      </c>
    </row>
    <row r="277" spans="1:47" ht="12.95" customHeight="1" x14ac:dyDescent="0.2">
      <c r="A277" s="43" t="s">
        <v>77</v>
      </c>
      <c r="B277" s="214" t="s">
        <v>79</v>
      </c>
      <c r="C277" s="45">
        <v>52897.433120000002</v>
      </c>
      <c r="D277" s="45">
        <v>6.9999999999999994E-5</v>
      </c>
      <c r="E277" s="103">
        <f t="shared" si="192"/>
        <v>402.50143479733742</v>
      </c>
      <c r="F277" s="103">
        <f t="shared" si="193"/>
        <v>402.5</v>
      </c>
      <c r="G277" s="103">
        <f t="shared" si="188"/>
        <v>1.4150000060908496E-3</v>
      </c>
      <c r="K277" s="103">
        <f t="shared" si="189"/>
        <v>1.4150000060908496E-3</v>
      </c>
      <c r="P277" s="103">
        <f t="shared" si="194"/>
        <v>-1.1235079675814431E-2</v>
      </c>
      <c r="Q277" s="121">
        <f t="shared" si="195"/>
        <v>37878.933120000002</v>
      </c>
      <c r="S277" s="103">
        <f t="shared" si="196"/>
        <v>1.600245159585528E-4</v>
      </c>
      <c r="T277" s="103">
        <f t="shared" si="190"/>
        <v>1</v>
      </c>
      <c r="U277" s="103">
        <f t="shared" si="191"/>
        <v>1.600245159585528E-4</v>
      </c>
      <c r="Z277" s="103">
        <f t="shared" si="197"/>
        <v>402.5</v>
      </c>
      <c r="AA277" s="103">
        <f t="shared" si="198"/>
        <v>8.8455871491952484E-3</v>
      </c>
      <c r="AB277" s="103">
        <f t="shared" si="199"/>
        <v>-1.5314684500255971E-2</v>
      </c>
      <c r="AC277" s="103">
        <f t="shared" si="200"/>
        <v>1.265007968190528E-2</v>
      </c>
      <c r="AD277" s="103">
        <f t="shared" ref="AD277:AD340" si="209">IF(S277&lt;&gt;0,G277-AA277, -9999)</f>
        <v>-7.4305871431043988E-3</v>
      </c>
      <c r="AE277" s="103">
        <f t="shared" ref="AE277:AE340" si="210">+(G277-AA277)^2*T277</f>
        <v>5.5213625291268391E-5</v>
      </c>
      <c r="AF277" s="103">
        <f t="shared" ref="AF277:AF340" si="211">IF(S277&lt;&gt;0,G277-P277, -9999)</f>
        <v>1.265007968190528E-2</v>
      </c>
      <c r="AG277" s="118"/>
      <c r="AH277" s="103">
        <f t="shared" si="201"/>
        <v>1.672968450634682E-2</v>
      </c>
      <c r="AI277" s="103">
        <f t="shared" si="202"/>
        <v>0.90537516958644393</v>
      </c>
      <c r="AJ277" s="103">
        <f t="shared" si="203"/>
        <v>0.98734884025149694</v>
      </c>
      <c r="AK277" s="103">
        <f t="shared" si="204"/>
        <v>6.127751791060914E-2</v>
      </c>
      <c r="AL277" s="103">
        <f t="shared" si="205"/>
        <v>2.5669177882758381</v>
      </c>
      <c r="AM277" s="103">
        <f t="shared" si="206"/>
        <v>3.3839182602362392</v>
      </c>
      <c r="AN277" s="103">
        <f t="shared" si="207"/>
        <v>52.767886029543149</v>
      </c>
      <c r="AO277" s="103">
        <f t="shared" si="207"/>
        <v>52.767885990269278</v>
      </c>
      <c r="AP277" s="103">
        <f t="shared" si="207"/>
        <v>52.767886424342841</v>
      </c>
      <c r="AQ277" s="103">
        <f t="shared" si="207"/>
        <v>52.767881626747332</v>
      </c>
      <c r="AR277" s="103">
        <f t="shared" si="207"/>
        <v>52.767934651192739</v>
      </c>
      <c r="AS277" s="103">
        <f t="shared" si="207"/>
        <v>52.767348493167319</v>
      </c>
      <c r="AT277" s="103">
        <f t="shared" si="207"/>
        <v>52.773814073631328</v>
      </c>
      <c r="AU277" s="103">
        <f t="shared" si="208"/>
        <v>52.70063557197701</v>
      </c>
    </row>
    <row r="278" spans="1:47" ht="12.95" customHeight="1" x14ac:dyDescent="0.2">
      <c r="A278" s="20" t="s">
        <v>819</v>
      </c>
      <c r="B278" s="182" t="s">
        <v>78</v>
      </c>
      <c r="C278" s="20">
        <v>52923.568099999997</v>
      </c>
      <c r="D278" s="20" t="s">
        <v>142</v>
      </c>
      <c r="E278" s="103">
        <f t="shared" si="192"/>
        <v>429.00207056971999</v>
      </c>
      <c r="F278" s="103">
        <f t="shared" si="193"/>
        <v>429</v>
      </c>
      <c r="G278" s="103">
        <f t="shared" si="188"/>
        <v>2.0420000000740401E-3</v>
      </c>
      <c r="K278" s="103">
        <f t="shared" si="189"/>
        <v>2.0420000000740401E-3</v>
      </c>
      <c r="P278" s="103">
        <f t="shared" si="194"/>
        <v>-1.1290176476835584E-2</v>
      </c>
      <c r="Q278" s="121">
        <f t="shared" si="195"/>
        <v>37905.068099999997</v>
      </c>
      <c r="S278" s="103">
        <f t="shared" si="196"/>
        <v>1.7774692961146233E-4</v>
      </c>
      <c r="T278" s="103">
        <f t="shared" si="190"/>
        <v>1</v>
      </c>
      <c r="U278" s="103">
        <f t="shared" si="191"/>
        <v>1.7774692961146233E-4</v>
      </c>
      <c r="Z278" s="103">
        <f t="shared" si="197"/>
        <v>429</v>
      </c>
      <c r="AA278" s="103">
        <f t="shared" si="198"/>
        <v>8.9188881806587777E-3</v>
      </c>
      <c r="AB278" s="103">
        <f t="shared" si="199"/>
        <v>-1.4809022881323047E-2</v>
      </c>
      <c r="AC278" s="103">
        <f t="shared" si="200"/>
        <v>1.3332176476909624E-2</v>
      </c>
      <c r="AD278" s="103">
        <f t="shared" si="209"/>
        <v>-6.8768881805847375E-3</v>
      </c>
      <c r="AE278" s="103">
        <f t="shared" si="210"/>
        <v>4.729159104826606E-5</v>
      </c>
      <c r="AF278" s="103">
        <f t="shared" si="211"/>
        <v>1.3332176476909624E-2</v>
      </c>
      <c r="AG278" s="118"/>
      <c r="AH278" s="103">
        <f t="shared" si="201"/>
        <v>1.6851022881397087E-2</v>
      </c>
      <c r="AI278" s="103">
        <f t="shared" si="202"/>
        <v>0.90352137358024986</v>
      </c>
      <c r="AJ278" s="103">
        <f t="shared" si="203"/>
        <v>0.99178904103359955</v>
      </c>
      <c r="AK278" s="103">
        <f t="shared" si="204"/>
        <v>5.8315241371682293E-2</v>
      </c>
      <c r="AL278" s="103">
        <f t="shared" si="205"/>
        <v>2.5979171157137002</v>
      </c>
      <c r="AM278" s="103">
        <f t="shared" si="206"/>
        <v>3.5876025355431391</v>
      </c>
      <c r="AN278" s="103">
        <f t="shared" si="207"/>
        <v>52.801942136377512</v>
      </c>
      <c r="AO278" s="103">
        <f t="shared" si="207"/>
        <v>52.801942092804097</v>
      </c>
      <c r="AP278" s="103">
        <f t="shared" si="207"/>
        <v>52.801942562776425</v>
      </c>
      <c r="AQ278" s="103">
        <f t="shared" si="207"/>
        <v>52.801937493759986</v>
      </c>
      <c r="AR278" s="103">
        <f t="shared" si="207"/>
        <v>52.80199216609978</v>
      </c>
      <c r="AS278" s="103">
        <f t="shared" si="207"/>
        <v>52.801402383412018</v>
      </c>
      <c r="AT278" s="103">
        <f t="shared" si="207"/>
        <v>52.807752097433315</v>
      </c>
      <c r="AU278" s="103">
        <f t="shared" si="208"/>
        <v>52.73781138786358</v>
      </c>
    </row>
    <row r="279" spans="1:47" ht="12.95" customHeight="1" x14ac:dyDescent="0.2">
      <c r="A279" s="43" t="s">
        <v>75</v>
      </c>
      <c r="B279" s="214"/>
      <c r="C279" s="38">
        <v>52930.471599999997</v>
      </c>
      <c r="D279" s="38">
        <v>5.0000000000000001E-4</v>
      </c>
      <c r="E279" s="103">
        <f t="shared" si="192"/>
        <v>436.00215777295051</v>
      </c>
      <c r="F279" s="103">
        <f t="shared" si="193"/>
        <v>436</v>
      </c>
      <c r="G279" s="103">
        <f t="shared" si="188"/>
        <v>2.1280000000842847E-3</v>
      </c>
      <c r="J279" s="103">
        <f>G279</f>
        <v>2.1280000000842847E-3</v>
      </c>
      <c r="P279" s="103">
        <f t="shared" si="194"/>
        <v>-1.1308745539783348E-2</v>
      </c>
      <c r="Q279" s="121">
        <f t="shared" si="195"/>
        <v>37911.971599999997</v>
      </c>
      <c r="S279" s="103">
        <f t="shared" si="196"/>
        <v>1.8054613070315274E-4</v>
      </c>
      <c r="T279" s="103">
        <f>T$17</f>
        <v>1</v>
      </c>
      <c r="U279" s="103">
        <f t="shared" si="191"/>
        <v>1.8054613070315274E-4</v>
      </c>
      <c r="Z279" s="103">
        <f t="shared" si="197"/>
        <v>436</v>
      </c>
      <c r="AA279" s="103">
        <f t="shared" si="198"/>
        <v>8.9349483074278625E-3</v>
      </c>
      <c r="AB279" s="103">
        <f t="shared" si="199"/>
        <v>-1.4751781006161938E-2</v>
      </c>
      <c r="AC279" s="103">
        <f t="shared" si="200"/>
        <v>1.3436745539867633E-2</v>
      </c>
      <c r="AD279" s="103">
        <f t="shared" si="209"/>
        <v>-6.8069483073435778E-3</v>
      </c>
      <c r="AE279" s="103">
        <f t="shared" si="210"/>
        <v>4.6334545258847602E-5</v>
      </c>
      <c r="AF279" s="103">
        <f t="shared" si="211"/>
        <v>1.3436745539867633E-2</v>
      </c>
      <c r="AG279" s="118"/>
      <c r="AH279" s="103">
        <f t="shared" si="201"/>
        <v>1.6879781006246222E-2</v>
      </c>
      <c r="AI279" s="103">
        <f t="shared" si="202"/>
        <v>0.9030483021766651</v>
      </c>
      <c r="AJ279" s="103">
        <f t="shared" si="203"/>
        <v>0.99280045798195615</v>
      </c>
      <c r="AK279" s="103">
        <f t="shared" si="204"/>
        <v>5.7525307658908002E-2</v>
      </c>
      <c r="AL279" s="103">
        <f t="shared" si="205"/>
        <v>2.6060847008586223</v>
      </c>
      <c r="AM279" s="103">
        <f t="shared" si="206"/>
        <v>3.6450909650540892</v>
      </c>
      <c r="AN279" s="103">
        <f t="shared" si="207"/>
        <v>52.810926593764862</v>
      </c>
      <c r="AO279" s="103">
        <f t="shared" si="207"/>
        <v>52.810926549086894</v>
      </c>
      <c r="AP279" s="103">
        <f t="shared" si="207"/>
        <v>52.81092702801574</v>
      </c>
      <c r="AQ279" s="103">
        <f t="shared" si="207"/>
        <v>52.810921894093688</v>
      </c>
      <c r="AR279" s="103">
        <f t="shared" si="207"/>
        <v>52.810976926714133</v>
      </c>
      <c r="AS279" s="103">
        <f t="shared" si="207"/>
        <v>52.81038690232684</v>
      </c>
      <c r="AT279" s="103">
        <f t="shared" si="207"/>
        <v>52.816700535080564</v>
      </c>
      <c r="AU279" s="103">
        <f t="shared" si="208"/>
        <v>52.747631414701537</v>
      </c>
    </row>
    <row r="280" spans="1:47" ht="12.95" customHeight="1" x14ac:dyDescent="0.2">
      <c r="A280" s="16" t="s">
        <v>80</v>
      </c>
      <c r="B280" s="213"/>
      <c r="C280" s="38">
        <v>52950.687899999997</v>
      </c>
      <c r="D280" s="38">
        <v>2.0000000000000001E-4</v>
      </c>
      <c r="E280" s="103">
        <f t="shared" si="192"/>
        <v>456.50130500647879</v>
      </c>
      <c r="F280" s="103">
        <f t="shared" si="193"/>
        <v>456.5</v>
      </c>
      <c r="G280" s="103">
        <f t="shared" si="188"/>
        <v>1.286999999138061E-3</v>
      </c>
      <c r="K280" s="103">
        <f>G280</f>
        <v>1.286999999138061E-3</v>
      </c>
      <c r="P280" s="103">
        <f t="shared" si="194"/>
        <v>-1.1372757365839013E-2</v>
      </c>
      <c r="Q280" s="121">
        <f t="shared" si="195"/>
        <v>37932.187899999997</v>
      </c>
      <c r="S280" s="103">
        <f t="shared" si="196"/>
        <v>1.6026945654009126E-4</v>
      </c>
      <c r="T280" s="103">
        <f>T$18</f>
        <v>1</v>
      </c>
      <c r="U280" s="103">
        <f t="shared" si="191"/>
        <v>1.6026945654009126E-4</v>
      </c>
      <c r="Z280" s="103">
        <f t="shared" si="197"/>
        <v>456.5</v>
      </c>
      <c r="AA280" s="103">
        <f t="shared" si="198"/>
        <v>8.9740427055888423E-3</v>
      </c>
      <c r="AB280" s="103">
        <f t="shared" si="199"/>
        <v>-1.5669083767943157E-2</v>
      </c>
      <c r="AC280" s="103">
        <f t="shared" si="200"/>
        <v>1.2659757364977074E-2</v>
      </c>
      <c r="AD280" s="103">
        <f t="shared" si="209"/>
        <v>-7.6870427064507814E-3</v>
      </c>
      <c r="AE280" s="103">
        <f t="shared" si="210"/>
        <v>5.9090625570798157E-5</v>
      </c>
      <c r="AF280" s="103">
        <f t="shared" si="211"/>
        <v>1.2659757364977074E-2</v>
      </c>
      <c r="AG280" s="118"/>
      <c r="AH280" s="103">
        <f t="shared" si="201"/>
        <v>1.6956083767081218E-2</v>
      </c>
      <c r="AI280" s="103">
        <f t="shared" si="202"/>
        <v>0.90170286752910833</v>
      </c>
      <c r="AJ280" s="103">
        <f t="shared" si="203"/>
        <v>0.99537660714866349</v>
      </c>
      <c r="AK280" s="103">
        <f t="shared" si="204"/>
        <v>5.5194804828708671E-2</v>
      </c>
      <c r="AL280" s="103">
        <f t="shared" si="205"/>
        <v>2.6299556983015475</v>
      </c>
      <c r="AM280" s="103">
        <f t="shared" si="206"/>
        <v>3.823374582298281</v>
      </c>
      <c r="AN280" s="103">
        <f t="shared" si="207"/>
        <v>52.837211605560832</v>
      </c>
      <c r="AO280" s="103">
        <f t="shared" si="207"/>
        <v>52.837211557758955</v>
      </c>
      <c r="AP280" s="103">
        <f t="shared" si="207"/>
        <v>52.83721206136827</v>
      </c>
      <c r="AQ280" s="103">
        <f t="shared" si="207"/>
        <v>52.837206755661867</v>
      </c>
      <c r="AR280" s="103">
        <f t="shared" si="207"/>
        <v>52.837262652293184</v>
      </c>
      <c r="AS280" s="103">
        <f t="shared" si="207"/>
        <v>52.836673669976818</v>
      </c>
      <c r="AT280" s="103">
        <f t="shared" si="207"/>
        <v>52.842868672870523</v>
      </c>
      <c r="AU280" s="103">
        <f t="shared" si="208"/>
        <v>52.776390064726996</v>
      </c>
    </row>
    <row r="281" spans="1:47" ht="12.95" customHeight="1" x14ac:dyDescent="0.2">
      <c r="A281" s="20" t="s">
        <v>819</v>
      </c>
      <c r="B281" s="182" t="s">
        <v>78</v>
      </c>
      <c r="C281" s="20">
        <v>53201.673699999999</v>
      </c>
      <c r="D281" s="20" t="s">
        <v>142</v>
      </c>
      <c r="E281" s="103">
        <f t="shared" si="192"/>
        <v>710.99865950383548</v>
      </c>
      <c r="F281" s="103">
        <f t="shared" si="193"/>
        <v>711</v>
      </c>
      <c r="G281" s="103">
        <f t="shared" si="188"/>
        <v>-1.3219999964348972E-3</v>
      </c>
      <c r="K281" s="103">
        <f>G281</f>
        <v>-1.3219999964348972E-3</v>
      </c>
      <c r="P281" s="103">
        <f t="shared" si="194"/>
        <v>-1.3333297062833076E-2</v>
      </c>
      <c r="Q281" s="121">
        <f t="shared" si="195"/>
        <v>38183.173699999999</v>
      </c>
      <c r="S281" s="103">
        <f t="shared" si="196"/>
        <v>1.4427125721726551E-4</v>
      </c>
      <c r="T281" s="103">
        <f>T$18</f>
        <v>1</v>
      </c>
      <c r="U281" s="103">
        <f t="shared" si="191"/>
        <v>1.4427125721726551E-4</v>
      </c>
      <c r="Z281" s="103">
        <f t="shared" si="197"/>
        <v>711</v>
      </c>
      <c r="AA281" s="103">
        <f t="shared" si="198"/>
        <v>8.4814693649126194E-3</v>
      </c>
      <c r="AB281" s="103">
        <f t="shared" si="199"/>
        <v>-1.8250091428484688E-2</v>
      </c>
      <c r="AC281" s="103">
        <f t="shared" si="200"/>
        <v>1.2011297066398179E-2</v>
      </c>
      <c r="AD281" s="103">
        <f t="shared" si="209"/>
        <v>-9.8034693613475166E-3</v>
      </c>
      <c r="AE281" s="103">
        <f t="shared" si="210"/>
        <v>9.6108011518879487E-5</v>
      </c>
      <c r="AF281" s="103">
        <f t="shared" si="211"/>
        <v>1.2011297066398179E-2</v>
      </c>
      <c r="AG281" s="118"/>
      <c r="AH281" s="103">
        <f t="shared" si="201"/>
        <v>1.6928091432049791E-2</v>
      </c>
      <c r="AI281" s="103">
        <f t="shared" si="202"/>
        <v>0.8899852648815203</v>
      </c>
      <c r="AJ281" s="103">
        <f t="shared" si="203"/>
        <v>0.98097332621191335</v>
      </c>
      <c r="AK281" s="103">
        <f t="shared" si="204"/>
        <v>2.4607941581733572E-2</v>
      </c>
      <c r="AL281" s="103">
        <f t="shared" si="205"/>
        <v>2.9215362971654253</v>
      </c>
      <c r="AM281" s="103">
        <f t="shared" si="206"/>
        <v>9.0518752153545634</v>
      </c>
      <c r="AN281" s="103">
        <f t="shared" si="207"/>
        <v>53.160891759567981</v>
      </c>
      <c r="AO281" s="103">
        <f t="shared" si="207"/>
        <v>53.160891707675198</v>
      </c>
      <c r="AP281" s="103">
        <f t="shared" si="207"/>
        <v>53.16089218229996</v>
      </c>
      <c r="AQ281" s="103">
        <f t="shared" si="207"/>
        <v>53.160887841257477</v>
      </c>
      <c r="AR281" s="103">
        <f t="shared" si="207"/>
        <v>53.160927545393498</v>
      </c>
      <c r="AS281" s="103">
        <f t="shared" si="207"/>
        <v>53.160564387807248</v>
      </c>
      <c r="AT281" s="103">
        <f t="shared" si="207"/>
        <v>53.163884813235732</v>
      </c>
      <c r="AU281" s="103">
        <f t="shared" si="208"/>
        <v>53.133418183335714</v>
      </c>
    </row>
    <row r="282" spans="1:47" ht="12.95" customHeight="1" x14ac:dyDescent="0.2">
      <c r="A282" s="20" t="s">
        <v>946</v>
      </c>
      <c r="B282" s="182" t="s">
        <v>78</v>
      </c>
      <c r="C282" s="20">
        <v>53275.6394</v>
      </c>
      <c r="D282" s="20" t="s">
        <v>142</v>
      </c>
      <c r="E282" s="103">
        <f t="shared" si="192"/>
        <v>785.9992171989129</v>
      </c>
      <c r="F282" s="103">
        <f t="shared" si="193"/>
        <v>786</v>
      </c>
      <c r="G282" s="103">
        <f t="shared" si="188"/>
        <v>-7.7199999941512942E-4</v>
      </c>
      <c r="K282" s="103">
        <f>G282</f>
        <v>-7.7199999941512942E-4</v>
      </c>
      <c r="P282" s="103">
        <f t="shared" si="194"/>
        <v>-1.4301891216587915E-2</v>
      </c>
      <c r="Q282" s="121">
        <f t="shared" si="195"/>
        <v>38257.1394</v>
      </c>
      <c r="S282" s="103">
        <f t="shared" si="196"/>
        <v>1.8305795634852926E-4</v>
      </c>
      <c r="T282" s="103">
        <f>T$18</f>
        <v>1</v>
      </c>
      <c r="U282" s="103">
        <f t="shared" si="191"/>
        <v>1.8305795634852926E-4</v>
      </c>
      <c r="Z282" s="103">
        <f t="shared" si="197"/>
        <v>786</v>
      </c>
      <c r="AA282" s="103">
        <f t="shared" si="198"/>
        <v>7.9978970230870517E-3</v>
      </c>
      <c r="AB282" s="103">
        <f t="shared" si="199"/>
        <v>-1.7354365711667229E-2</v>
      </c>
      <c r="AC282" s="103">
        <f t="shared" si="200"/>
        <v>1.3529891217172785E-2</v>
      </c>
      <c r="AD282" s="103">
        <f t="shared" si="209"/>
        <v>-8.7698970225021811E-3</v>
      </c>
      <c r="AE282" s="103">
        <f t="shared" si="210"/>
        <v>7.6911093785292625E-5</v>
      </c>
      <c r="AF282" s="103">
        <f t="shared" si="211"/>
        <v>1.3529891217172785E-2</v>
      </c>
      <c r="AG282" s="118"/>
      <c r="AH282" s="103">
        <f t="shared" si="201"/>
        <v>1.6582365712252099E-2</v>
      </c>
      <c r="AI282" s="103">
        <f t="shared" si="202"/>
        <v>0.88829666693847631</v>
      </c>
      <c r="AJ282" s="103">
        <f t="shared" si="203"/>
        <v>0.9610108080889197</v>
      </c>
      <c r="AK282" s="103">
        <f t="shared" si="204"/>
        <v>1.5203884866230337E-2</v>
      </c>
      <c r="AL282" s="103">
        <f t="shared" si="205"/>
        <v>3.0063144445627925</v>
      </c>
      <c r="AM282" s="103">
        <f t="shared" si="206"/>
        <v>14.76179387191571</v>
      </c>
      <c r="AN282" s="103">
        <f t="shared" si="207"/>
        <v>53.255639426305663</v>
      </c>
      <c r="AO282" s="103">
        <f t="shared" si="207"/>
        <v>53.255639390139955</v>
      </c>
      <c r="AP282" s="103">
        <f t="shared" si="207"/>
        <v>53.255639714661669</v>
      </c>
      <c r="AQ282" s="103">
        <f t="shared" si="207"/>
        <v>53.255636802666679</v>
      </c>
      <c r="AR282" s="103">
        <f t="shared" si="207"/>
        <v>53.255662932504833</v>
      </c>
      <c r="AS282" s="103">
        <f t="shared" si="207"/>
        <v>53.255428461187329</v>
      </c>
      <c r="AT282" s="103">
        <f t="shared" si="207"/>
        <v>53.25753214769167</v>
      </c>
      <c r="AU282" s="103">
        <f t="shared" si="208"/>
        <v>53.238632756599578</v>
      </c>
    </row>
    <row r="283" spans="1:47" ht="12.95" customHeight="1" x14ac:dyDescent="0.2">
      <c r="A283" s="20" t="s">
        <v>946</v>
      </c>
      <c r="B283" s="182" t="s">
        <v>78</v>
      </c>
      <c r="C283" s="20">
        <v>53281.551500000001</v>
      </c>
      <c r="D283" s="20" t="s">
        <v>142</v>
      </c>
      <c r="E283" s="103">
        <f t="shared" si="192"/>
        <v>791.99403367667435</v>
      </c>
      <c r="F283" s="103">
        <f t="shared" si="193"/>
        <v>792</v>
      </c>
      <c r="G283" s="103">
        <f t="shared" si="188"/>
        <v>-5.8839999983320013E-3</v>
      </c>
      <c r="K283" s="103">
        <f>G283</f>
        <v>-5.8839999983320013E-3</v>
      </c>
      <c r="P283" s="103">
        <f t="shared" si="194"/>
        <v>-1.4386530870439285E-2</v>
      </c>
      <c r="Q283" s="121">
        <f t="shared" si="195"/>
        <v>38263.051500000001</v>
      </c>
      <c r="S283" s="103">
        <f t="shared" si="196"/>
        <v>7.2293031231137448E-5</v>
      </c>
      <c r="T283" s="103">
        <f>T$18</f>
        <v>1</v>
      </c>
      <c r="U283" s="103">
        <f t="shared" si="191"/>
        <v>7.2293031231137448E-5</v>
      </c>
      <c r="Z283" s="103">
        <f t="shared" si="197"/>
        <v>792</v>
      </c>
      <c r="AA283" s="103">
        <f t="shared" si="198"/>
        <v>7.9527486513268457E-3</v>
      </c>
      <c r="AB283" s="103">
        <f t="shared" si="199"/>
        <v>-2.2432263489858339E-2</v>
      </c>
      <c r="AC283" s="103">
        <f t="shared" si="200"/>
        <v>8.5025308721072834E-3</v>
      </c>
      <c r="AD283" s="103">
        <f t="shared" si="209"/>
        <v>-1.3836748649658847E-2</v>
      </c>
      <c r="AE283" s="103">
        <f t="shared" si="210"/>
        <v>1.9145561319383592E-4</v>
      </c>
      <c r="AF283" s="103">
        <f t="shared" si="211"/>
        <v>8.5025308721072834E-3</v>
      </c>
      <c r="AG283" s="118"/>
      <c r="AH283" s="103">
        <f t="shared" si="201"/>
        <v>1.6548263491526338E-2</v>
      </c>
      <c r="AI283" s="103">
        <f t="shared" si="202"/>
        <v>0.88819630269022865</v>
      </c>
      <c r="AJ283" s="103">
        <f t="shared" si="203"/>
        <v>0.95911692775619717</v>
      </c>
      <c r="AK283" s="103">
        <f t="shared" si="204"/>
        <v>1.4447352696750317E-2</v>
      </c>
      <c r="AL283" s="103">
        <f t="shared" si="205"/>
        <v>3.0130840685789742</v>
      </c>
      <c r="AM283" s="103">
        <f t="shared" si="206"/>
        <v>15.541738573765434</v>
      </c>
      <c r="AN283" s="103">
        <f t="shared" si="207"/>
        <v>53.263212181106802</v>
      </c>
      <c r="AO283" s="103">
        <f t="shared" si="207"/>
        <v>53.26321214649569</v>
      </c>
      <c r="AP283" s="103">
        <f t="shared" si="207"/>
        <v>53.263212456718101</v>
      </c>
      <c r="AQ283" s="103">
        <f t="shared" si="207"/>
        <v>53.263209676167023</v>
      </c>
      <c r="AR283" s="103">
        <f t="shared" si="207"/>
        <v>53.263234598453749</v>
      </c>
      <c r="AS283" s="103">
        <f t="shared" si="207"/>
        <v>53.263011214926323</v>
      </c>
      <c r="AT283" s="103">
        <f t="shared" si="207"/>
        <v>53.265013189991564</v>
      </c>
      <c r="AU283" s="103">
        <f t="shared" si="208"/>
        <v>53.24704992246069</v>
      </c>
    </row>
    <row r="284" spans="1:47" ht="12.95" customHeight="1" x14ac:dyDescent="0.2">
      <c r="A284" s="43" t="s">
        <v>81</v>
      </c>
      <c r="B284" s="214"/>
      <c r="C284" s="38">
        <v>53298.317999999999</v>
      </c>
      <c r="D284" s="38">
        <v>2.0000000000000001E-4</v>
      </c>
      <c r="E284" s="103">
        <f t="shared" si="192"/>
        <v>808.99511459112989</v>
      </c>
      <c r="F284" s="103">
        <f t="shared" si="193"/>
        <v>809</v>
      </c>
      <c r="G284" s="103">
        <f t="shared" si="188"/>
        <v>-4.8180000012507662E-3</v>
      </c>
      <c r="J284" s="103">
        <f>G284</f>
        <v>-4.8180000012507662E-3</v>
      </c>
      <c r="P284" s="103">
        <f t="shared" si="194"/>
        <v>-1.463194032216055E-2</v>
      </c>
      <c r="Q284" s="121">
        <f t="shared" si="195"/>
        <v>38279.817999999999</v>
      </c>
      <c r="S284" s="103">
        <f t="shared" si="196"/>
        <v>9.6313424622378814E-5</v>
      </c>
      <c r="T284" s="103">
        <f>T$17</f>
        <v>1</v>
      </c>
      <c r="U284" s="103">
        <f t="shared" si="191"/>
        <v>9.6313424622378814E-5</v>
      </c>
      <c r="Z284" s="103">
        <f t="shared" si="197"/>
        <v>809</v>
      </c>
      <c r="AA284" s="103">
        <f t="shared" si="198"/>
        <v>7.8196882106495169E-3</v>
      </c>
      <c r="AB284" s="103">
        <f t="shared" si="199"/>
        <v>-2.1264515300436951E-2</v>
      </c>
      <c r="AC284" s="103">
        <f t="shared" si="200"/>
        <v>9.8139403209097833E-3</v>
      </c>
      <c r="AD284" s="103">
        <f t="shared" si="209"/>
        <v>-1.2637688211900283E-2</v>
      </c>
      <c r="AE284" s="103">
        <f t="shared" si="210"/>
        <v>1.5971116334120337E-4</v>
      </c>
      <c r="AF284" s="103">
        <f t="shared" si="211"/>
        <v>9.8139403209097833E-3</v>
      </c>
      <c r="AG284" s="118"/>
      <c r="AH284" s="103">
        <f t="shared" si="201"/>
        <v>1.6446515299186185E-2</v>
      </c>
      <c r="AI284" s="103">
        <f t="shared" si="202"/>
        <v>0.88793987253590512</v>
      </c>
      <c r="AJ284" s="103">
        <f t="shared" si="203"/>
        <v>0.95351489532584122</v>
      </c>
      <c r="AK284" s="103">
        <f t="shared" si="204"/>
        <v>1.230124240920771E-2</v>
      </c>
      <c r="AL284" s="103">
        <f t="shared" si="205"/>
        <v>3.032256836199529</v>
      </c>
      <c r="AM284" s="103">
        <f t="shared" si="206"/>
        <v>18.274041057994321</v>
      </c>
      <c r="AN284" s="103">
        <f t="shared" si="207"/>
        <v>53.284663937620223</v>
      </c>
      <c r="AO284" s="103">
        <f t="shared" si="207"/>
        <v>53.284663907611616</v>
      </c>
      <c r="AP284" s="103">
        <f t="shared" si="207"/>
        <v>53.284664175809709</v>
      </c>
      <c r="AQ284" s="103">
        <f t="shared" si="207"/>
        <v>53.284661778823185</v>
      </c>
      <c r="AR284" s="103">
        <f t="shared" si="207"/>
        <v>53.284683201561727</v>
      </c>
      <c r="AS284" s="103">
        <f t="shared" si="207"/>
        <v>53.284491736768459</v>
      </c>
      <c r="AT284" s="103">
        <f t="shared" si="207"/>
        <v>53.28620278568475</v>
      </c>
      <c r="AU284" s="103">
        <f t="shared" si="208"/>
        <v>53.270898559067163</v>
      </c>
    </row>
    <row r="285" spans="1:47" ht="12.95" customHeight="1" x14ac:dyDescent="0.2">
      <c r="A285" s="20" t="s">
        <v>946</v>
      </c>
      <c r="B285" s="182" t="s">
        <v>79</v>
      </c>
      <c r="C285" s="20">
        <v>53311.633999999998</v>
      </c>
      <c r="D285" s="20" t="s">
        <v>142</v>
      </c>
      <c r="E285" s="103">
        <f t="shared" si="192"/>
        <v>822.49741939278204</v>
      </c>
      <c r="F285" s="103">
        <f t="shared" si="193"/>
        <v>822.5</v>
      </c>
      <c r="G285" s="103">
        <f t="shared" si="188"/>
        <v>-2.5450000030105002E-3</v>
      </c>
      <c r="K285" s="103">
        <f>G285</f>
        <v>-2.5450000030105002E-3</v>
      </c>
      <c r="P285" s="103">
        <f t="shared" si="194"/>
        <v>-1.4832653165785636E-2</v>
      </c>
      <c r="Q285" s="121">
        <f t="shared" si="195"/>
        <v>38293.133999999998</v>
      </c>
      <c r="S285" s="103">
        <f t="shared" si="196"/>
        <v>1.5098642024865782E-4</v>
      </c>
      <c r="T285" s="103">
        <f>T$18</f>
        <v>1</v>
      </c>
      <c r="U285" s="103">
        <f t="shared" si="191"/>
        <v>1.5098642024865782E-4</v>
      </c>
      <c r="Z285" s="103">
        <f t="shared" si="197"/>
        <v>822.5</v>
      </c>
      <c r="AA285" s="103">
        <f t="shared" si="198"/>
        <v>7.7086346595637671E-3</v>
      </c>
      <c r="AB285" s="103">
        <f t="shared" si="199"/>
        <v>-1.8905342966995756E-2</v>
      </c>
      <c r="AC285" s="103">
        <f t="shared" si="200"/>
        <v>1.2287653162775136E-2</v>
      </c>
      <c r="AD285" s="103">
        <f t="shared" si="209"/>
        <v>-1.0253634662574267E-2</v>
      </c>
      <c r="AE285" s="103">
        <f t="shared" si="210"/>
        <v>1.0513702379354451E-4</v>
      </c>
      <c r="AF285" s="103">
        <f t="shared" si="211"/>
        <v>1.2287653162775136E-2</v>
      </c>
      <c r="AG285" s="118"/>
      <c r="AH285" s="103">
        <f t="shared" si="201"/>
        <v>1.6360342963985256E-2</v>
      </c>
      <c r="AI285" s="103">
        <f t="shared" si="202"/>
        <v>0.88776565406919494</v>
      </c>
      <c r="AJ285" s="103">
        <f t="shared" si="203"/>
        <v>0.94881875189023057</v>
      </c>
      <c r="AK285" s="103">
        <f t="shared" si="204"/>
        <v>1.0594542253616014E-2</v>
      </c>
      <c r="AL285" s="103">
        <f t="shared" si="205"/>
        <v>3.0474749304457762</v>
      </c>
      <c r="AM285" s="103">
        <f t="shared" si="206"/>
        <v>21.234294217867586</v>
      </c>
      <c r="AN285" s="103">
        <f t="shared" si="207"/>
        <v>53.301695049951469</v>
      </c>
      <c r="AO285" s="103">
        <f t="shared" si="207"/>
        <v>53.30169502378677</v>
      </c>
      <c r="AP285" s="103">
        <f t="shared" si="207"/>
        <v>53.301695257175254</v>
      </c>
      <c r="AQ285" s="103">
        <f t="shared" si="207"/>
        <v>53.30169317535514</v>
      </c>
      <c r="AR285" s="103">
        <f t="shared" si="207"/>
        <v>53.301711745128316</v>
      </c>
      <c r="AS285" s="103">
        <f t="shared" si="207"/>
        <v>53.301546102017973</v>
      </c>
      <c r="AT285" s="103">
        <f t="shared" si="207"/>
        <v>53.303023542993344</v>
      </c>
      <c r="AU285" s="103">
        <f t="shared" si="208"/>
        <v>53.289837182254658</v>
      </c>
    </row>
    <row r="286" spans="1:47" ht="12.95" customHeight="1" x14ac:dyDescent="0.2">
      <c r="A286" s="20" t="s">
        <v>946</v>
      </c>
      <c r="B286" s="182" t="s">
        <v>78</v>
      </c>
      <c r="C286" s="20">
        <v>53629.680999999997</v>
      </c>
      <c r="D286" s="20" t="s">
        <v>142</v>
      </c>
      <c r="E286" s="103">
        <f t="shared" si="192"/>
        <v>1144.9942303909331</v>
      </c>
      <c r="F286" s="103">
        <f t="shared" si="193"/>
        <v>1145</v>
      </c>
      <c r="G286" s="103">
        <f t="shared" si="188"/>
        <v>-5.6899999981396832E-3</v>
      </c>
      <c r="K286" s="103">
        <f>G286</f>
        <v>-5.6899999981396832E-3</v>
      </c>
      <c r="P286" s="103">
        <f t="shared" si="194"/>
        <v>-2.0967596485363463E-2</v>
      </c>
      <c r="Q286" s="121">
        <f t="shared" si="195"/>
        <v>38611.180999999997</v>
      </c>
      <c r="S286" s="103">
        <f t="shared" si="196"/>
        <v>2.3340495442643238E-4</v>
      </c>
      <c r="T286" s="103">
        <f>T$18</f>
        <v>1</v>
      </c>
      <c r="U286" s="103">
        <f t="shared" si="191"/>
        <v>2.3340495442643238E-4</v>
      </c>
      <c r="Z286" s="103">
        <f t="shared" si="197"/>
        <v>1145</v>
      </c>
      <c r="AA286" s="103">
        <f t="shared" si="198"/>
        <v>3.7147799617594946E-3</v>
      </c>
      <c r="AB286" s="103">
        <f t="shared" si="199"/>
        <v>-1.865498012744831E-2</v>
      </c>
      <c r="AC286" s="103">
        <f t="shared" si="200"/>
        <v>1.527759648722378E-2</v>
      </c>
      <c r="AD286" s="103">
        <f t="shared" si="209"/>
        <v>-9.4047799598991778E-3</v>
      </c>
      <c r="AE286" s="103">
        <f t="shared" si="210"/>
        <v>8.844988609412118E-5</v>
      </c>
      <c r="AF286" s="103">
        <f t="shared" si="211"/>
        <v>1.527759648722378E-2</v>
      </c>
      <c r="AG286" s="118"/>
      <c r="AH286" s="103">
        <f t="shared" si="201"/>
        <v>1.2964980129308627E-2</v>
      </c>
      <c r="AI286" s="103">
        <f t="shared" si="202"/>
        <v>0.89134518280045982</v>
      </c>
      <c r="AJ286" s="103">
        <f t="shared" si="203"/>
        <v>0.77426212967882535</v>
      </c>
      <c r="AK286" s="103">
        <f t="shared" si="204"/>
        <v>-3.0048684354124229E-2</v>
      </c>
      <c r="AL286" s="103">
        <f t="shared" si="205"/>
        <v>-2.8717843276018709</v>
      </c>
      <c r="AM286" s="103">
        <f t="shared" si="206"/>
        <v>-7.3676469816976153</v>
      </c>
      <c r="AN286" s="103">
        <f t="shared" si="207"/>
        <v>53.708763129467798</v>
      </c>
      <c r="AO286" s="103">
        <f t="shared" si="207"/>
        <v>53.708763186899915</v>
      </c>
      <c r="AP286" s="103">
        <f t="shared" si="207"/>
        <v>53.70876265335162</v>
      </c>
      <c r="AQ286" s="103">
        <f t="shared" si="207"/>
        <v>53.708767610055148</v>
      </c>
      <c r="AR286" s="103">
        <f t="shared" si="207"/>
        <v>53.708721562203323</v>
      </c>
      <c r="AS286" s="103">
        <f t="shared" si="207"/>
        <v>53.709149372874577</v>
      </c>
      <c r="AT286" s="103">
        <f t="shared" si="207"/>
        <v>53.705176952364994</v>
      </c>
      <c r="AU286" s="103">
        <f t="shared" si="208"/>
        <v>53.742259847289283</v>
      </c>
    </row>
    <row r="287" spans="1:47" ht="12.95" customHeight="1" x14ac:dyDescent="0.2">
      <c r="A287" s="49" t="s">
        <v>82</v>
      </c>
      <c r="B287" s="214"/>
      <c r="C287" s="38">
        <v>53653.347000000002</v>
      </c>
      <c r="D287" s="38">
        <v>1E-3</v>
      </c>
      <c r="E287" s="103">
        <f t="shared" si="192"/>
        <v>1168.991342544432</v>
      </c>
      <c r="F287" s="103">
        <f t="shared" si="193"/>
        <v>1169</v>
      </c>
      <c r="G287" s="103">
        <f t="shared" si="188"/>
        <v>-8.5379999945871532E-3</v>
      </c>
      <c r="J287" s="103">
        <f>G287</f>
        <v>-8.5379999945871532E-3</v>
      </c>
      <c r="P287" s="103">
        <f t="shared" si="194"/>
        <v>-2.1509757275684507E-2</v>
      </c>
      <c r="Q287" s="121">
        <f t="shared" si="195"/>
        <v>38634.847000000002</v>
      </c>
      <c r="S287" s="103">
        <f t="shared" si="196"/>
        <v>1.6826648695970222E-4</v>
      </c>
      <c r="T287" s="103">
        <f>T$17</f>
        <v>1</v>
      </c>
      <c r="U287" s="103">
        <f t="shared" si="191"/>
        <v>1.6826648695970222E-4</v>
      </c>
      <c r="Z287" s="103">
        <f t="shared" si="197"/>
        <v>1169</v>
      </c>
      <c r="AA287" s="103">
        <f t="shared" si="198"/>
        <v>3.3218043581277786E-3</v>
      </c>
      <c r="AB287" s="103">
        <f t="shared" si="199"/>
        <v>-2.1154858658048781E-2</v>
      </c>
      <c r="AC287" s="103">
        <f t="shared" si="200"/>
        <v>1.2971757281097354E-2</v>
      </c>
      <c r="AD287" s="103">
        <f t="shared" si="209"/>
        <v>-1.1859804352714932E-2</v>
      </c>
      <c r="AE287" s="103">
        <f t="shared" si="210"/>
        <v>1.4065495928467604E-4</v>
      </c>
      <c r="AF287" s="103">
        <f t="shared" si="211"/>
        <v>1.2971757281097354E-2</v>
      </c>
      <c r="AG287" s="118"/>
      <c r="AH287" s="103">
        <f t="shared" si="201"/>
        <v>1.2616858663461629E-2</v>
      </c>
      <c r="AI287" s="103">
        <f t="shared" si="202"/>
        <v>0.89220568907018827</v>
      </c>
      <c r="AJ287" s="103">
        <f t="shared" si="203"/>
        <v>0.75670267506844013</v>
      </c>
      <c r="AK287" s="103">
        <f t="shared" si="204"/>
        <v>-3.3002715998025615E-2</v>
      </c>
      <c r="AL287" s="103">
        <f t="shared" si="205"/>
        <v>-2.844490632456361</v>
      </c>
      <c r="AM287" s="103">
        <f t="shared" si="206"/>
        <v>-6.6821043555661417</v>
      </c>
      <c r="AN287" s="103">
        <f t="shared" si="207"/>
        <v>53.739174274431349</v>
      </c>
      <c r="AO287" s="103">
        <f t="shared" si="207"/>
        <v>53.739174333667492</v>
      </c>
      <c r="AP287" s="103">
        <f t="shared" si="207"/>
        <v>53.739173777843426</v>
      </c>
      <c r="AQ287" s="103">
        <f t="shared" si="207"/>
        <v>53.739178993251222</v>
      </c>
      <c r="AR287" s="103">
        <f t="shared" si="207"/>
        <v>53.739130056410964</v>
      </c>
      <c r="AS287" s="103">
        <f t="shared" si="207"/>
        <v>53.73958926955877</v>
      </c>
      <c r="AT287" s="103">
        <f t="shared" si="207"/>
        <v>53.735282955904708</v>
      </c>
      <c r="AU287" s="103">
        <f t="shared" si="208"/>
        <v>53.775928510733721</v>
      </c>
    </row>
    <row r="288" spans="1:47" ht="12.95" customHeight="1" x14ac:dyDescent="0.2">
      <c r="A288" s="38" t="s">
        <v>101</v>
      </c>
      <c r="B288" s="213" t="s">
        <v>78</v>
      </c>
      <c r="C288" s="38">
        <v>53654.334589999999</v>
      </c>
      <c r="D288" s="38">
        <v>3.0999999999999999E-3</v>
      </c>
      <c r="E288" s="103">
        <f t="shared" si="192"/>
        <v>1169.9927499640041</v>
      </c>
      <c r="F288" s="103">
        <f t="shared" si="193"/>
        <v>1170</v>
      </c>
      <c r="G288" s="103">
        <f t="shared" si="188"/>
        <v>-7.149999997636769E-3</v>
      </c>
      <c r="K288" s="103">
        <f t="shared" ref="K288:K294" si="212">G288</f>
        <v>-7.149999997636769E-3</v>
      </c>
      <c r="P288" s="103">
        <f t="shared" si="194"/>
        <v>-2.1532549509556711E-2</v>
      </c>
      <c r="Q288" s="121">
        <f t="shared" si="195"/>
        <v>38635.834589999999</v>
      </c>
      <c r="S288" s="103">
        <f t="shared" si="196"/>
        <v>2.0685773046282856E-4</v>
      </c>
      <c r="T288" s="103">
        <f t="shared" ref="T288:T294" si="213">T$18</f>
        <v>1</v>
      </c>
      <c r="U288" s="103">
        <f t="shared" si="191"/>
        <v>2.0685773046282856E-4</v>
      </c>
      <c r="Z288" s="103">
        <f t="shared" si="197"/>
        <v>1170</v>
      </c>
      <c r="AA288" s="103">
        <f t="shared" si="198"/>
        <v>3.3051664009786357E-3</v>
      </c>
      <c r="AB288" s="103">
        <f t="shared" si="199"/>
        <v>-1.975209057395326E-2</v>
      </c>
      <c r="AC288" s="103">
        <f t="shared" si="200"/>
        <v>1.4382549511919942E-2</v>
      </c>
      <c r="AD288" s="103">
        <f t="shared" si="209"/>
        <v>-1.0455166398615405E-2</v>
      </c>
      <c r="AE288" s="103">
        <f t="shared" si="210"/>
        <v>1.0931050442273661E-4</v>
      </c>
      <c r="AF288" s="103">
        <f t="shared" si="211"/>
        <v>1.4382549511919942E-2</v>
      </c>
      <c r="AG288" s="118"/>
      <c r="AH288" s="103">
        <f t="shared" si="201"/>
        <v>1.2602090576316491E-2</v>
      </c>
      <c r="AI288" s="103">
        <f t="shared" si="202"/>
        <v>0.89224332921344518</v>
      </c>
      <c r="AJ288" s="103">
        <f t="shared" si="203"/>
        <v>0.75595794523419269</v>
      </c>
      <c r="AK288" s="103">
        <f t="shared" si="204"/>
        <v>-3.3125407666582951E-2</v>
      </c>
      <c r="AL288" s="103">
        <f t="shared" si="205"/>
        <v>-2.8433522321175628</v>
      </c>
      <c r="AM288" s="103">
        <f t="shared" si="206"/>
        <v>-6.6562185254279438</v>
      </c>
      <c r="AN288" s="103">
        <f t="shared" si="207"/>
        <v>53.740442053297066</v>
      </c>
      <c r="AO288" s="103">
        <f t="shared" si="207"/>
        <v>53.740442112589541</v>
      </c>
      <c r="AP288" s="103">
        <f t="shared" si="207"/>
        <v>53.740441555993051</v>
      </c>
      <c r="AQ288" s="103">
        <f t="shared" si="207"/>
        <v>53.740446780937383</v>
      </c>
      <c r="AR288" s="103">
        <f t="shared" si="207"/>
        <v>53.740397733132617</v>
      </c>
      <c r="AS288" s="103">
        <f t="shared" si="207"/>
        <v>53.740858189443635</v>
      </c>
      <c r="AT288" s="103">
        <f t="shared" si="207"/>
        <v>53.73653834469895</v>
      </c>
      <c r="AU288" s="103">
        <f t="shared" si="208"/>
        <v>53.777331371710574</v>
      </c>
    </row>
    <row r="289" spans="1:47" ht="12.95" customHeight="1" x14ac:dyDescent="0.2">
      <c r="A289" s="38" t="s">
        <v>101</v>
      </c>
      <c r="B289" s="213" t="s">
        <v>79</v>
      </c>
      <c r="C289" s="38">
        <v>53763.305090000002</v>
      </c>
      <c r="D289" s="38">
        <v>4.0000000000000001E-3</v>
      </c>
      <c r="E289" s="103">
        <f t="shared" si="192"/>
        <v>1280.4878615131624</v>
      </c>
      <c r="F289" s="103">
        <f t="shared" si="193"/>
        <v>1280.5</v>
      </c>
      <c r="G289" s="103">
        <f t="shared" si="188"/>
        <v>-1.1970999992627185E-2</v>
      </c>
      <c r="K289" s="103">
        <f t="shared" si="212"/>
        <v>-1.1970999992627185E-2</v>
      </c>
      <c r="P289" s="103">
        <f t="shared" si="194"/>
        <v>-2.4139101593232834E-2</v>
      </c>
      <c r="Q289" s="121">
        <f t="shared" si="195"/>
        <v>38744.805090000002</v>
      </c>
      <c r="S289" s="103">
        <f t="shared" si="196"/>
        <v>1.4806269656266176E-4</v>
      </c>
      <c r="T289" s="103">
        <f t="shared" si="213"/>
        <v>1</v>
      </c>
      <c r="U289" s="103">
        <f t="shared" si="191"/>
        <v>1.4806269656266176E-4</v>
      </c>
      <c r="Z289" s="103">
        <f t="shared" si="197"/>
        <v>1280.5</v>
      </c>
      <c r="AA289" s="103">
        <f t="shared" si="198"/>
        <v>1.34196639004645E-3</v>
      </c>
      <c r="AB289" s="103">
        <f t="shared" si="199"/>
        <v>-2.2816978197342096E-2</v>
      </c>
      <c r="AC289" s="103">
        <f t="shared" si="200"/>
        <v>1.2168101600605649E-2</v>
      </c>
      <c r="AD289" s="103">
        <f t="shared" si="209"/>
        <v>-1.3312966382673635E-2</v>
      </c>
      <c r="AE289" s="103">
        <f t="shared" si="210"/>
        <v>1.7723507390619833E-4</v>
      </c>
      <c r="AF289" s="103">
        <f t="shared" si="211"/>
        <v>1.2168101600605649E-2</v>
      </c>
      <c r="AG289" s="118"/>
      <c r="AH289" s="103">
        <f t="shared" si="201"/>
        <v>1.0845978204714909E-2</v>
      </c>
      <c r="AI289" s="103">
        <f t="shared" si="202"/>
        <v>0.89728212323222578</v>
      </c>
      <c r="AJ289" s="103">
        <f t="shared" si="203"/>
        <v>0.66735162235279266</v>
      </c>
      <c r="AK289" s="103">
        <f t="shared" si="204"/>
        <v>-4.6452454449680228E-2</v>
      </c>
      <c r="AL289" s="103">
        <f t="shared" si="205"/>
        <v>-2.7168829849234437</v>
      </c>
      <c r="AM289" s="103">
        <f t="shared" si="206"/>
        <v>-4.6381006279715482</v>
      </c>
      <c r="AN289" s="103">
        <f t="shared" si="207"/>
        <v>53.880907346933284</v>
      </c>
      <c r="AO289" s="103">
        <f t="shared" si="207"/>
        <v>53.880907403886248</v>
      </c>
      <c r="AP289" s="103">
        <f t="shared" si="207"/>
        <v>53.880906836133867</v>
      </c>
      <c r="AQ289" s="103">
        <f t="shared" si="207"/>
        <v>53.880912495947804</v>
      </c>
      <c r="AR289" s="103">
        <f t="shared" si="207"/>
        <v>53.880856075089142</v>
      </c>
      <c r="AS289" s="103">
        <f t="shared" si="207"/>
        <v>53.881418589435903</v>
      </c>
      <c r="AT289" s="103">
        <f t="shared" si="207"/>
        <v>53.875817552353119</v>
      </c>
      <c r="AU289" s="103">
        <f t="shared" si="208"/>
        <v>53.932347509652672</v>
      </c>
    </row>
    <row r="290" spans="1:47" ht="12.95" customHeight="1" x14ac:dyDescent="0.2">
      <c r="A290" s="38" t="s">
        <v>101</v>
      </c>
      <c r="B290" s="213" t="s">
        <v>79</v>
      </c>
      <c r="C290" s="38">
        <v>53763.305780000002</v>
      </c>
      <c r="D290" s="38">
        <v>3.8E-3</v>
      </c>
      <c r="E290" s="103">
        <f t="shared" si="192"/>
        <v>1280.4885611669868</v>
      </c>
      <c r="F290" s="103">
        <f t="shared" si="193"/>
        <v>1280.5</v>
      </c>
      <c r="G290" s="103">
        <f t="shared" si="188"/>
        <v>-1.1280999991868157E-2</v>
      </c>
      <c r="K290" s="103">
        <f t="shared" si="212"/>
        <v>-1.1280999991868157E-2</v>
      </c>
      <c r="P290" s="103">
        <f t="shared" si="194"/>
        <v>-2.4139101593232834E-2</v>
      </c>
      <c r="Q290" s="121">
        <f t="shared" si="195"/>
        <v>38744.805780000002</v>
      </c>
      <c r="S290" s="103">
        <f t="shared" si="196"/>
        <v>1.6533077679101686E-4</v>
      </c>
      <c r="T290" s="103">
        <f t="shared" si="213"/>
        <v>1</v>
      </c>
      <c r="U290" s="103">
        <f t="shared" si="191"/>
        <v>1.6533077679101686E-4</v>
      </c>
      <c r="Z290" s="103">
        <f t="shared" si="197"/>
        <v>1280.5</v>
      </c>
      <c r="AA290" s="103">
        <f t="shared" si="198"/>
        <v>1.34196639004645E-3</v>
      </c>
      <c r="AB290" s="103">
        <f t="shared" si="199"/>
        <v>-2.2126978196583068E-2</v>
      </c>
      <c r="AC290" s="103">
        <f t="shared" si="200"/>
        <v>1.2858101601364677E-2</v>
      </c>
      <c r="AD290" s="103">
        <f t="shared" si="209"/>
        <v>-1.2622966381914607E-2</v>
      </c>
      <c r="AE290" s="103">
        <f t="shared" si="210"/>
        <v>1.5933928027894633E-4</v>
      </c>
      <c r="AF290" s="103">
        <f t="shared" si="211"/>
        <v>1.2858101601364677E-2</v>
      </c>
      <c r="AG290" s="118"/>
      <c r="AH290" s="103">
        <f t="shared" si="201"/>
        <v>1.0845978204714909E-2</v>
      </c>
      <c r="AI290" s="103">
        <f t="shared" si="202"/>
        <v>0.89728212323222578</v>
      </c>
      <c r="AJ290" s="103">
        <f t="shared" si="203"/>
        <v>0.66735162235279266</v>
      </c>
      <c r="AK290" s="103">
        <f t="shared" si="204"/>
        <v>-4.6452454449680228E-2</v>
      </c>
      <c r="AL290" s="103">
        <f t="shared" si="205"/>
        <v>-2.7168829849234437</v>
      </c>
      <c r="AM290" s="103">
        <f t="shared" si="206"/>
        <v>-4.6381006279715482</v>
      </c>
      <c r="AN290" s="103">
        <f t="shared" si="207"/>
        <v>53.880907346933284</v>
      </c>
      <c r="AO290" s="103">
        <f t="shared" si="207"/>
        <v>53.880907403886248</v>
      </c>
      <c r="AP290" s="103">
        <f t="shared" si="207"/>
        <v>53.880906836133867</v>
      </c>
      <c r="AQ290" s="103">
        <f t="shared" si="207"/>
        <v>53.880912495947804</v>
      </c>
      <c r="AR290" s="103">
        <f t="shared" si="207"/>
        <v>53.880856075089142</v>
      </c>
      <c r="AS290" s="103">
        <f t="shared" si="207"/>
        <v>53.881418589435903</v>
      </c>
      <c r="AT290" s="103">
        <f t="shared" si="207"/>
        <v>53.875817552353119</v>
      </c>
      <c r="AU290" s="103">
        <f t="shared" si="208"/>
        <v>53.932347509652672</v>
      </c>
    </row>
    <row r="291" spans="1:47" ht="12.95" customHeight="1" x14ac:dyDescent="0.2">
      <c r="A291" s="38" t="s">
        <v>101</v>
      </c>
      <c r="B291" s="213" t="s">
        <v>79</v>
      </c>
      <c r="C291" s="38">
        <v>53763.305780000002</v>
      </c>
      <c r="D291" s="38">
        <v>4.0000000000000001E-3</v>
      </c>
      <c r="E291" s="103">
        <f t="shared" si="192"/>
        <v>1280.4885611669868</v>
      </c>
      <c r="F291" s="103">
        <f t="shared" si="193"/>
        <v>1280.5</v>
      </c>
      <c r="G291" s="103">
        <f t="shared" si="188"/>
        <v>-1.1280999991868157E-2</v>
      </c>
      <c r="K291" s="103">
        <f t="shared" si="212"/>
        <v>-1.1280999991868157E-2</v>
      </c>
      <c r="P291" s="103">
        <f t="shared" si="194"/>
        <v>-2.4139101593232834E-2</v>
      </c>
      <c r="Q291" s="121">
        <f t="shared" si="195"/>
        <v>38744.805780000002</v>
      </c>
      <c r="S291" s="103">
        <f t="shared" si="196"/>
        <v>1.6533077679101686E-4</v>
      </c>
      <c r="T291" s="103">
        <f t="shared" si="213"/>
        <v>1</v>
      </c>
      <c r="U291" s="103">
        <f t="shared" si="191"/>
        <v>1.6533077679101686E-4</v>
      </c>
      <c r="Z291" s="103">
        <f t="shared" si="197"/>
        <v>1280.5</v>
      </c>
      <c r="AA291" s="103">
        <f t="shared" si="198"/>
        <v>1.34196639004645E-3</v>
      </c>
      <c r="AB291" s="103">
        <f t="shared" si="199"/>
        <v>-2.2126978196583068E-2</v>
      </c>
      <c r="AC291" s="103">
        <f t="shared" si="200"/>
        <v>1.2858101601364677E-2</v>
      </c>
      <c r="AD291" s="103">
        <f t="shared" si="209"/>
        <v>-1.2622966381914607E-2</v>
      </c>
      <c r="AE291" s="103">
        <f t="shared" si="210"/>
        <v>1.5933928027894633E-4</v>
      </c>
      <c r="AF291" s="103">
        <f t="shared" si="211"/>
        <v>1.2858101601364677E-2</v>
      </c>
      <c r="AG291" s="118"/>
      <c r="AH291" s="103">
        <f t="shared" si="201"/>
        <v>1.0845978204714909E-2</v>
      </c>
      <c r="AI291" s="103">
        <f t="shared" si="202"/>
        <v>0.89728212323222578</v>
      </c>
      <c r="AJ291" s="103">
        <f t="shared" si="203"/>
        <v>0.66735162235279266</v>
      </c>
      <c r="AK291" s="103">
        <f t="shared" si="204"/>
        <v>-4.6452454449680228E-2</v>
      </c>
      <c r="AL291" s="103">
        <f t="shared" si="205"/>
        <v>-2.7168829849234437</v>
      </c>
      <c r="AM291" s="103">
        <f t="shared" si="206"/>
        <v>-4.6381006279715482</v>
      </c>
      <c r="AN291" s="103">
        <f t="shared" si="207"/>
        <v>53.880907346933284</v>
      </c>
      <c r="AO291" s="103">
        <f t="shared" si="207"/>
        <v>53.880907403886248</v>
      </c>
      <c r="AP291" s="103">
        <f t="shared" si="207"/>
        <v>53.880906836133867</v>
      </c>
      <c r="AQ291" s="103">
        <f t="shared" si="207"/>
        <v>53.880912495947804</v>
      </c>
      <c r="AR291" s="103">
        <f t="shared" si="207"/>
        <v>53.880856075089142</v>
      </c>
      <c r="AS291" s="103">
        <f t="shared" si="207"/>
        <v>53.881418589435903</v>
      </c>
      <c r="AT291" s="103">
        <f t="shared" si="207"/>
        <v>53.875817552353119</v>
      </c>
      <c r="AU291" s="103">
        <f t="shared" si="208"/>
        <v>53.932347509652672</v>
      </c>
    </row>
    <row r="292" spans="1:47" ht="12.95" customHeight="1" x14ac:dyDescent="0.2">
      <c r="A292" s="38" t="s">
        <v>101</v>
      </c>
      <c r="B292" s="213" t="s">
        <v>79</v>
      </c>
      <c r="C292" s="38">
        <v>53763.305780000002</v>
      </c>
      <c r="D292" s="38">
        <v>4.1000000000000003E-3</v>
      </c>
      <c r="E292" s="103">
        <f t="shared" si="192"/>
        <v>1280.4885611669868</v>
      </c>
      <c r="F292" s="103">
        <f t="shared" si="193"/>
        <v>1280.5</v>
      </c>
      <c r="G292" s="103">
        <f t="shared" si="188"/>
        <v>-1.1280999991868157E-2</v>
      </c>
      <c r="K292" s="103">
        <f t="shared" si="212"/>
        <v>-1.1280999991868157E-2</v>
      </c>
      <c r="P292" s="103">
        <f t="shared" si="194"/>
        <v>-2.4139101593232834E-2</v>
      </c>
      <c r="Q292" s="121">
        <f t="shared" si="195"/>
        <v>38744.805780000002</v>
      </c>
      <c r="S292" s="103">
        <f t="shared" si="196"/>
        <v>1.6533077679101686E-4</v>
      </c>
      <c r="T292" s="103">
        <f t="shared" si="213"/>
        <v>1</v>
      </c>
      <c r="U292" s="103">
        <f t="shared" si="191"/>
        <v>1.6533077679101686E-4</v>
      </c>
      <c r="Z292" s="103">
        <f t="shared" si="197"/>
        <v>1280.5</v>
      </c>
      <c r="AA292" s="103">
        <f t="shared" si="198"/>
        <v>1.34196639004645E-3</v>
      </c>
      <c r="AB292" s="103">
        <f t="shared" si="199"/>
        <v>-2.2126978196583068E-2</v>
      </c>
      <c r="AC292" s="103">
        <f t="shared" si="200"/>
        <v>1.2858101601364677E-2</v>
      </c>
      <c r="AD292" s="103">
        <f t="shared" si="209"/>
        <v>-1.2622966381914607E-2</v>
      </c>
      <c r="AE292" s="103">
        <f t="shared" si="210"/>
        <v>1.5933928027894633E-4</v>
      </c>
      <c r="AF292" s="103">
        <f t="shared" si="211"/>
        <v>1.2858101601364677E-2</v>
      </c>
      <c r="AG292" s="118"/>
      <c r="AH292" s="103">
        <f t="shared" si="201"/>
        <v>1.0845978204714909E-2</v>
      </c>
      <c r="AI292" s="103">
        <f t="shared" si="202"/>
        <v>0.89728212323222578</v>
      </c>
      <c r="AJ292" s="103">
        <f t="shared" si="203"/>
        <v>0.66735162235279266</v>
      </c>
      <c r="AK292" s="103">
        <f t="shared" si="204"/>
        <v>-4.6452454449680228E-2</v>
      </c>
      <c r="AL292" s="103">
        <f t="shared" si="205"/>
        <v>-2.7168829849234437</v>
      </c>
      <c r="AM292" s="103">
        <f t="shared" si="206"/>
        <v>-4.6381006279715482</v>
      </c>
      <c r="AN292" s="103">
        <f t="shared" ref="AN292:AT307" si="214">$AU292+$AB$7*SIN(AO292)</f>
        <v>53.880907346933284</v>
      </c>
      <c r="AO292" s="103">
        <f t="shared" si="214"/>
        <v>53.880907403886248</v>
      </c>
      <c r="AP292" s="103">
        <f t="shared" si="214"/>
        <v>53.880906836133867</v>
      </c>
      <c r="AQ292" s="103">
        <f t="shared" si="214"/>
        <v>53.880912495947804</v>
      </c>
      <c r="AR292" s="103">
        <f t="shared" si="214"/>
        <v>53.880856075089142</v>
      </c>
      <c r="AS292" s="103">
        <f t="shared" si="214"/>
        <v>53.881418589435903</v>
      </c>
      <c r="AT292" s="103">
        <f t="shared" si="214"/>
        <v>53.875817552353119</v>
      </c>
      <c r="AU292" s="103">
        <f t="shared" si="208"/>
        <v>53.932347509652672</v>
      </c>
    </row>
    <row r="293" spans="1:47" ht="12.95" customHeight="1" x14ac:dyDescent="0.2">
      <c r="A293" s="38" t="s">
        <v>101</v>
      </c>
      <c r="B293" s="213" t="s">
        <v>79</v>
      </c>
      <c r="C293" s="38">
        <v>53764.292200000004</v>
      </c>
      <c r="D293" s="38">
        <v>5.0000000000000001E-4</v>
      </c>
      <c r="E293" s="103">
        <f t="shared" si="192"/>
        <v>1281.4887822170365</v>
      </c>
      <c r="F293" s="103">
        <f t="shared" si="193"/>
        <v>1281.5</v>
      </c>
      <c r="G293" s="103">
        <f t="shared" si="188"/>
        <v>-1.1062999990826938E-2</v>
      </c>
      <c r="K293" s="103">
        <f t="shared" si="212"/>
        <v>-1.1062999990826938E-2</v>
      </c>
      <c r="P293" s="103">
        <f t="shared" si="194"/>
        <v>-2.4163397463917109E-2</v>
      </c>
      <c r="Q293" s="121">
        <f t="shared" si="195"/>
        <v>38745.792200000004</v>
      </c>
      <c r="S293" s="103">
        <f t="shared" si="196"/>
        <v>1.7162041395294735E-4</v>
      </c>
      <c r="T293" s="103">
        <f t="shared" si="213"/>
        <v>1</v>
      </c>
      <c r="U293" s="103">
        <f t="shared" si="191"/>
        <v>1.7162041395294735E-4</v>
      </c>
      <c r="Z293" s="103">
        <f t="shared" si="197"/>
        <v>1281.5</v>
      </c>
      <c r="AA293" s="103">
        <f t="shared" si="198"/>
        <v>1.3231136629074033E-3</v>
      </c>
      <c r="AB293" s="103">
        <f t="shared" si="199"/>
        <v>-2.1892003790965869E-2</v>
      </c>
      <c r="AC293" s="103">
        <f t="shared" si="200"/>
        <v>1.3100397473090171E-2</v>
      </c>
      <c r="AD293" s="103">
        <f t="shared" si="209"/>
        <v>-1.2386113653734342E-2</v>
      </c>
      <c r="AE293" s="103">
        <f t="shared" si="210"/>
        <v>1.5341581144322428E-4</v>
      </c>
      <c r="AF293" s="103">
        <f t="shared" si="211"/>
        <v>1.3100397473090171E-2</v>
      </c>
      <c r="AG293" s="118"/>
      <c r="AH293" s="103">
        <f t="shared" si="201"/>
        <v>1.0829003800138929E-2</v>
      </c>
      <c r="AI293" s="103">
        <f t="shared" si="202"/>
        <v>0.89733567721346152</v>
      </c>
      <c r="AJ293" s="103">
        <f t="shared" si="203"/>
        <v>0.66649367454730268</v>
      </c>
      <c r="AK293" s="103">
        <f t="shared" si="204"/>
        <v>-4.657069420634289E-2</v>
      </c>
      <c r="AL293" s="103">
        <f t="shared" si="205"/>
        <v>-2.7157315731277163</v>
      </c>
      <c r="AM293" s="103">
        <f t="shared" si="206"/>
        <v>-4.6251748625063245</v>
      </c>
      <c r="AN293" s="103">
        <f t="shared" si="214"/>
        <v>53.882182350322154</v>
      </c>
      <c r="AO293" s="103">
        <f t="shared" si="214"/>
        <v>53.882182407185326</v>
      </c>
      <c r="AP293" s="103">
        <f t="shared" si="214"/>
        <v>53.882181839956807</v>
      </c>
      <c r="AQ293" s="103">
        <f t="shared" si="214"/>
        <v>53.882187498252556</v>
      </c>
      <c r="AR293" s="103">
        <f t="shared" si="214"/>
        <v>53.882131055581588</v>
      </c>
      <c r="AS293" s="103">
        <f t="shared" si="214"/>
        <v>53.882694156305767</v>
      </c>
      <c r="AT293" s="103">
        <f t="shared" si="214"/>
        <v>53.877083640377016</v>
      </c>
      <c r="AU293" s="103">
        <f t="shared" si="208"/>
        <v>53.933750370629518</v>
      </c>
    </row>
    <row r="294" spans="1:47" ht="12.95" customHeight="1" x14ac:dyDescent="0.2">
      <c r="A294" s="20" t="s">
        <v>946</v>
      </c>
      <c r="B294" s="182" t="s">
        <v>79</v>
      </c>
      <c r="C294" s="20">
        <v>53952.650399999999</v>
      </c>
      <c r="D294" s="20" t="s">
        <v>142</v>
      </c>
      <c r="E294" s="103">
        <f t="shared" si="192"/>
        <v>1472.4823109261599</v>
      </c>
      <c r="F294" s="103">
        <f t="shared" si="193"/>
        <v>1472.5</v>
      </c>
      <c r="G294" s="103">
        <f t="shared" si="188"/>
        <v>-1.7444999997678678E-2</v>
      </c>
      <c r="K294" s="103">
        <f t="shared" si="212"/>
        <v>-1.7444999997678678E-2</v>
      </c>
      <c r="P294" s="103">
        <f t="shared" si="194"/>
        <v>-2.8954611269569219E-2</v>
      </c>
      <c r="Q294" s="121">
        <f t="shared" si="195"/>
        <v>38934.150399999999</v>
      </c>
      <c r="S294" s="103">
        <f t="shared" si="196"/>
        <v>1.3247115163002979E-4</v>
      </c>
      <c r="T294" s="103">
        <f t="shared" si="213"/>
        <v>1</v>
      </c>
      <c r="U294" s="103">
        <f t="shared" si="191"/>
        <v>1.3247115163002979E-4</v>
      </c>
      <c r="Z294" s="103">
        <f t="shared" si="197"/>
        <v>1472.5</v>
      </c>
      <c r="AA294" s="103">
        <f t="shared" si="198"/>
        <v>-2.593748888510123E-3</v>
      </c>
      <c r="AB294" s="103">
        <f t="shared" si="199"/>
        <v>-2.4717290866017001E-2</v>
      </c>
      <c r="AC294" s="103">
        <f t="shared" si="200"/>
        <v>1.1509611271890541E-2</v>
      </c>
      <c r="AD294" s="103">
        <f t="shared" si="209"/>
        <v>-1.4851251109168555E-2</v>
      </c>
      <c r="AE294" s="103">
        <f t="shared" si="210"/>
        <v>2.2055965950758025E-4</v>
      </c>
      <c r="AF294" s="103">
        <f t="shared" si="211"/>
        <v>1.1509611271890541E-2</v>
      </c>
      <c r="AG294" s="118"/>
      <c r="AH294" s="103">
        <f t="shared" si="201"/>
        <v>7.2722908683383221E-3</v>
      </c>
      <c r="AI294" s="103">
        <f t="shared" si="202"/>
        <v>0.91016907784726564</v>
      </c>
      <c r="AJ294" s="103">
        <f t="shared" si="203"/>
        <v>0.48522028055036226</v>
      </c>
      <c r="AK294" s="103">
        <f t="shared" si="204"/>
        <v>-6.8111659481095141E-2</v>
      </c>
      <c r="AL294" s="103">
        <f t="shared" si="205"/>
        <v>-2.4928510604424581</v>
      </c>
      <c r="AM294" s="103">
        <f t="shared" si="206"/>
        <v>-2.9740018828210286</v>
      </c>
      <c r="AN294" s="103">
        <f t="shared" si="214"/>
        <v>54.127339787343054</v>
      </c>
      <c r="AO294" s="103">
        <f t="shared" si="214"/>
        <v>54.12733981626581</v>
      </c>
      <c r="AP294" s="103">
        <f t="shared" si="214"/>
        <v>54.127339474929371</v>
      </c>
      <c r="AQ294" s="103">
        <f t="shared" si="214"/>
        <v>54.127343503271618</v>
      </c>
      <c r="AR294" s="103">
        <f t="shared" si="214"/>
        <v>54.12729596298643</v>
      </c>
      <c r="AS294" s="103">
        <f t="shared" si="214"/>
        <v>54.12785713383969</v>
      </c>
      <c r="AT294" s="103">
        <f t="shared" si="214"/>
        <v>54.121250500875981</v>
      </c>
      <c r="AU294" s="103">
        <f t="shared" si="208"/>
        <v>54.201696817208166</v>
      </c>
    </row>
    <row r="295" spans="1:47" ht="12.95" customHeight="1" x14ac:dyDescent="0.2">
      <c r="A295" s="49" t="s">
        <v>96</v>
      </c>
      <c r="B295" s="213" t="s">
        <v>79</v>
      </c>
      <c r="C295" s="38">
        <v>54026.617599999998</v>
      </c>
      <c r="D295" s="38" t="s">
        <v>95</v>
      </c>
      <c r="E295" s="103">
        <f t="shared" si="192"/>
        <v>1547.4843896078085</v>
      </c>
      <c r="F295" s="103">
        <f t="shared" si="193"/>
        <v>1547.5</v>
      </c>
      <c r="G295" s="103">
        <f t="shared" si="188"/>
        <v>-1.539500000217231E-2</v>
      </c>
      <c r="J295" s="103">
        <f>G295</f>
        <v>-1.539500000217231E-2</v>
      </c>
      <c r="P295" s="103">
        <f t="shared" si="194"/>
        <v>-3.0877432377965721E-2</v>
      </c>
      <c r="Q295" s="121">
        <f t="shared" si="195"/>
        <v>39008.117599999998</v>
      </c>
      <c r="S295" s="103">
        <f t="shared" si="196"/>
        <v>2.3970571227101601E-4</v>
      </c>
      <c r="T295" s="103">
        <f>T$17</f>
        <v>1</v>
      </c>
      <c r="U295" s="103">
        <f t="shared" si="191"/>
        <v>2.3970571227101601E-4</v>
      </c>
      <c r="Z295" s="103">
        <f t="shared" si="197"/>
        <v>1547.5</v>
      </c>
      <c r="AA295" s="103">
        <f t="shared" si="198"/>
        <v>-4.2814861217732791E-3</v>
      </c>
      <c r="AB295" s="103">
        <f t="shared" si="199"/>
        <v>-2.1121729826803739E-2</v>
      </c>
      <c r="AC295" s="103">
        <f t="shared" si="200"/>
        <v>1.5482432375793411E-2</v>
      </c>
      <c r="AD295" s="103">
        <f t="shared" si="209"/>
        <v>-1.111351388039903E-2</v>
      </c>
      <c r="AE295" s="103">
        <f t="shared" si="210"/>
        <v>1.2351019076982191E-4</v>
      </c>
      <c r="AF295" s="103">
        <f t="shared" si="211"/>
        <v>1.5482432375793411E-2</v>
      </c>
      <c r="AG295" s="118"/>
      <c r="AH295" s="103">
        <f t="shared" si="201"/>
        <v>5.7267298246314281E-3</v>
      </c>
      <c r="AI295" s="103">
        <f t="shared" si="202"/>
        <v>0.91661395598012896</v>
      </c>
      <c r="AJ295" s="103">
        <f t="shared" si="203"/>
        <v>0.40515498495642316</v>
      </c>
      <c r="AK295" s="103">
        <f t="shared" si="204"/>
        <v>-7.5865409738532327E-2</v>
      </c>
      <c r="AL295" s="103">
        <f t="shared" si="205"/>
        <v>-2.4033843321396269</v>
      </c>
      <c r="AM295" s="103">
        <f t="shared" si="206"/>
        <v>-2.5850954483986492</v>
      </c>
      <c r="AN295" s="103">
        <f t="shared" si="214"/>
        <v>54.224671980792294</v>
      </c>
      <c r="AO295" s="103">
        <f t="shared" si="214"/>
        <v>54.224671998624984</v>
      </c>
      <c r="AP295" s="103">
        <f t="shared" si="214"/>
        <v>54.224671767352667</v>
      </c>
      <c r="AQ295" s="103">
        <f t="shared" si="214"/>
        <v>54.22467476672972</v>
      </c>
      <c r="AR295" s="103">
        <f t="shared" si="214"/>
        <v>54.224635868470934</v>
      </c>
      <c r="AS295" s="103">
        <f t="shared" si="214"/>
        <v>54.225140456726557</v>
      </c>
      <c r="AT295" s="103">
        <f t="shared" si="214"/>
        <v>54.218615851638241</v>
      </c>
      <c r="AU295" s="103">
        <f t="shared" si="208"/>
        <v>54.306911390472031</v>
      </c>
    </row>
    <row r="296" spans="1:47" ht="12.95" customHeight="1" x14ac:dyDescent="0.2">
      <c r="A296" s="38" t="s">
        <v>101</v>
      </c>
      <c r="B296" s="213" t="s">
        <v>79</v>
      </c>
      <c r="C296" s="38">
        <v>54039.435129999998</v>
      </c>
      <c r="D296" s="38" t="s">
        <v>100</v>
      </c>
      <c r="E296" s="103">
        <f t="shared" si="192"/>
        <v>1560.4812502915227</v>
      </c>
      <c r="F296" s="103">
        <f t="shared" si="193"/>
        <v>1560.5</v>
      </c>
      <c r="G296" s="103">
        <f t="shared" si="188"/>
        <v>-1.8491000002541114E-2</v>
      </c>
      <c r="K296" s="103">
        <f t="shared" ref="K296:K327" si="215">G296</f>
        <v>-1.8491000002541114E-2</v>
      </c>
      <c r="P296" s="103">
        <f t="shared" si="194"/>
        <v>-3.1210640372194922E-2</v>
      </c>
      <c r="Q296" s="121">
        <f t="shared" si="195"/>
        <v>39020.935129999998</v>
      </c>
      <c r="S296" s="103">
        <f t="shared" si="196"/>
        <v>1.6178925113332688E-4</v>
      </c>
      <c r="T296" s="103">
        <f t="shared" ref="T296:T327" si="216">T$18</f>
        <v>1</v>
      </c>
      <c r="U296" s="103">
        <f t="shared" si="191"/>
        <v>1.6178925113332688E-4</v>
      </c>
      <c r="Z296" s="103">
        <f t="shared" si="197"/>
        <v>1560.5</v>
      </c>
      <c r="AA296" s="103">
        <f t="shared" si="198"/>
        <v>-4.5811695968767116E-3</v>
      </c>
      <c r="AB296" s="103">
        <f t="shared" si="199"/>
        <v>-2.3942733586932552E-2</v>
      </c>
      <c r="AC296" s="103">
        <f t="shared" si="200"/>
        <v>1.2719640369653808E-2</v>
      </c>
      <c r="AD296" s="103">
        <f t="shared" si="209"/>
        <v>-1.3909830405664403E-2</v>
      </c>
      <c r="AE296" s="103">
        <f t="shared" si="210"/>
        <v>1.9348338191434592E-4</v>
      </c>
      <c r="AF296" s="103">
        <f t="shared" si="211"/>
        <v>1.2719640369653808E-2</v>
      </c>
      <c r="AG296" s="118"/>
      <c r="AH296" s="103">
        <f t="shared" si="201"/>
        <v>5.4517335843914392E-3</v>
      </c>
      <c r="AI296" s="103">
        <f t="shared" si="202"/>
        <v>0.91781061669785957</v>
      </c>
      <c r="AJ296" s="103">
        <f t="shared" si="203"/>
        <v>0.39080746647340836</v>
      </c>
      <c r="AK296" s="103">
        <f t="shared" si="204"/>
        <v>-7.7160209982173517E-2</v>
      </c>
      <c r="AL296" s="103">
        <f t="shared" si="205"/>
        <v>-2.3877446460804839</v>
      </c>
      <c r="AM296" s="103">
        <f t="shared" si="206"/>
        <v>-2.5262070273432551</v>
      </c>
      <c r="AN296" s="103">
        <f t="shared" si="214"/>
        <v>54.241614643409264</v>
      </c>
      <c r="AO296" s="103">
        <f t="shared" si="214"/>
        <v>54.241614659573138</v>
      </c>
      <c r="AP296" s="103">
        <f t="shared" si="214"/>
        <v>54.241614446054918</v>
      </c>
      <c r="AQ296" s="103">
        <f t="shared" si="214"/>
        <v>54.241617266548403</v>
      </c>
      <c r="AR296" s="103">
        <f t="shared" si="214"/>
        <v>54.241580009623398</v>
      </c>
      <c r="AS296" s="103">
        <f t="shared" si="214"/>
        <v>54.242072273496099</v>
      </c>
      <c r="AT296" s="103">
        <f t="shared" si="214"/>
        <v>54.23558954255882</v>
      </c>
      <c r="AU296" s="103">
        <f t="shared" si="208"/>
        <v>54.325148583171099</v>
      </c>
    </row>
    <row r="297" spans="1:47" ht="12.95" customHeight="1" x14ac:dyDescent="0.2">
      <c r="A297" s="20" t="s">
        <v>946</v>
      </c>
      <c r="B297" s="182" t="s">
        <v>79</v>
      </c>
      <c r="C297" s="20">
        <v>54103.5357</v>
      </c>
      <c r="D297" s="20" t="s">
        <v>142</v>
      </c>
      <c r="E297" s="103">
        <f t="shared" si="192"/>
        <v>1625.4786544744409</v>
      </c>
      <c r="F297" s="103">
        <f t="shared" si="193"/>
        <v>1625.5</v>
      </c>
      <c r="G297" s="103">
        <f t="shared" si="188"/>
        <v>-2.1050999996077735E-2</v>
      </c>
      <c r="K297" s="103">
        <f t="shared" si="215"/>
        <v>-2.1050999996077735E-2</v>
      </c>
      <c r="P297" s="103">
        <f t="shared" si="194"/>
        <v>-3.287032396698622E-2</v>
      </c>
      <c r="Q297" s="121">
        <f t="shared" si="195"/>
        <v>39085.0357</v>
      </c>
      <c r="S297" s="103">
        <f t="shared" si="196"/>
        <v>1.3969641912929193E-4</v>
      </c>
      <c r="T297" s="103">
        <f t="shared" si="216"/>
        <v>1</v>
      </c>
      <c r="U297" s="103">
        <f t="shared" si="191"/>
        <v>1.3969641912929193E-4</v>
      </c>
      <c r="Z297" s="103">
        <f t="shared" si="197"/>
        <v>1625.5</v>
      </c>
      <c r="AA297" s="103">
        <f t="shared" si="198"/>
        <v>-6.1073870157440958E-3</v>
      </c>
      <c r="AB297" s="103">
        <f t="shared" si="199"/>
        <v>-2.5100144508450148E-2</v>
      </c>
      <c r="AC297" s="103">
        <f t="shared" si="200"/>
        <v>1.1819323970908485E-2</v>
      </c>
      <c r="AD297" s="103">
        <f t="shared" si="209"/>
        <v>-1.4943612980333639E-2</v>
      </c>
      <c r="AE297" s="103">
        <f t="shared" si="210"/>
        <v>2.2331156890599603E-4</v>
      </c>
      <c r="AF297" s="103">
        <f t="shared" si="211"/>
        <v>1.1819323970908485E-2</v>
      </c>
      <c r="AG297" s="118"/>
      <c r="AH297" s="103">
        <f t="shared" si="201"/>
        <v>4.0491445123724129E-3</v>
      </c>
      <c r="AI297" s="103">
        <f t="shared" si="202"/>
        <v>0.92414242738090102</v>
      </c>
      <c r="AJ297" s="103">
        <f t="shared" si="203"/>
        <v>0.31710433355533296</v>
      </c>
      <c r="AK297" s="103">
        <f t="shared" si="204"/>
        <v>-8.3393173632002965E-2</v>
      </c>
      <c r="AL297" s="103">
        <f t="shared" si="205"/>
        <v>-2.3089106662785097</v>
      </c>
      <c r="AM297" s="103">
        <f t="shared" si="206"/>
        <v>-2.2614663262177701</v>
      </c>
      <c r="AN297" s="103">
        <f t="shared" si="214"/>
        <v>54.326671347516061</v>
      </c>
      <c r="AO297" s="103">
        <f t="shared" si="214"/>
        <v>54.326671356713703</v>
      </c>
      <c r="AP297" s="103">
        <f t="shared" si="214"/>
        <v>54.326671222112104</v>
      </c>
      <c r="AQ297" s="103">
        <f t="shared" si="214"/>
        <v>54.326673191923497</v>
      </c>
      <c r="AR297" s="103">
        <f t="shared" si="214"/>
        <v>54.326644365455827</v>
      </c>
      <c r="AS297" s="103">
        <f t="shared" si="214"/>
        <v>54.327066324452055</v>
      </c>
      <c r="AT297" s="103">
        <f t="shared" si="214"/>
        <v>54.320912843272218</v>
      </c>
      <c r="AU297" s="103">
        <f t="shared" si="208"/>
        <v>54.416334546666455</v>
      </c>
    </row>
    <row r="298" spans="1:47" ht="12.95" customHeight="1" x14ac:dyDescent="0.2">
      <c r="A298" s="40" t="s">
        <v>132</v>
      </c>
      <c r="B298" s="215" t="s">
        <v>78</v>
      </c>
      <c r="C298" s="40">
        <v>54303.725740000002</v>
      </c>
      <c r="D298" s="40">
        <v>9.8999999999999999E-4</v>
      </c>
      <c r="E298" s="103">
        <f t="shared" si="192"/>
        <v>1828.4695630307015</v>
      </c>
      <c r="F298" s="103">
        <f t="shared" si="193"/>
        <v>1828.5</v>
      </c>
      <c r="G298" s="103">
        <f t="shared" si="188"/>
        <v>-3.0016999997314997E-2</v>
      </c>
      <c r="K298" s="103">
        <f t="shared" si="215"/>
        <v>-3.0016999997314997E-2</v>
      </c>
      <c r="P298" s="103">
        <f t="shared" si="194"/>
        <v>-3.7868872080918284E-2</v>
      </c>
      <c r="Q298" s="121">
        <f t="shared" si="195"/>
        <v>39285.225740000002</v>
      </c>
      <c r="S298" s="103">
        <f t="shared" si="196"/>
        <v>6.1651895217268625E-5</v>
      </c>
      <c r="T298" s="103">
        <f t="shared" si="216"/>
        <v>1</v>
      </c>
      <c r="U298" s="103">
        <f t="shared" si="191"/>
        <v>6.1651895217268625E-5</v>
      </c>
      <c r="Z298" s="103">
        <f t="shared" si="197"/>
        <v>1828.5</v>
      </c>
      <c r="AA298" s="103">
        <f t="shared" si="198"/>
        <v>-1.1088681664349816E-2</v>
      </c>
      <c r="AB298" s="103">
        <f t="shared" si="199"/>
        <v>-2.9473012819342198E-2</v>
      </c>
      <c r="AC298" s="103">
        <f t="shared" si="200"/>
        <v>7.8518720836032868E-3</v>
      </c>
      <c r="AD298" s="103">
        <f t="shared" si="209"/>
        <v>-1.8928318332965183E-2</v>
      </c>
      <c r="AE298" s="103">
        <f t="shared" si="210"/>
        <v>3.5828123491406585E-4</v>
      </c>
      <c r="AF298" s="103">
        <f t="shared" si="211"/>
        <v>7.8518720836032868E-3</v>
      </c>
      <c r="AG298" s="118"/>
      <c r="AH298" s="103">
        <f t="shared" si="201"/>
        <v>-5.4398717797279927E-4</v>
      </c>
      <c r="AI298" s="103">
        <f t="shared" si="202"/>
        <v>0.94753228632545472</v>
      </c>
      <c r="AJ298" s="103">
        <f t="shared" si="203"/>
        <v>6.8609364613413548E-2</v>
      </c>
      <c r="AK298" s="103">
        <f t="shared" si="204"/>
        <v>-9.9779415481577233E-2</v>
      </c>
      <c r="AL298" s="103">
        <f t="shared" si="205"/>
        <v>-2.0548992919010014</v>
      </c>
      <c r="AM298" s="103">
        <f t="shared" si="206"/>
        <v>-1.6556620848430856</v>
      </c>
      <c r="AN298" s="103">
        <f t="shared" si="214"/>
        <v>54.596482109181068</v>
      </c>
      <c r="AO298" s="103">
        <f t="shared" si="214"/>
        <v>54.596482109699842</v>
      </c>
      <c r="AP298" s="103">
        <f t="shared" si="214"/>
        <v>54.596482097336498</v>
      </c>
      <c r="AQ298" s="103">
        <f t="shared" si="214"/>
        <v>54.596482391979151</v>
      </c>
      <c r="AR298" s="103">
        <f t="shared" si="214"/>
        <v>54.596475370129149</v>
      </c>
      <c r="AS298" s="103">
        <f t="shared" si="214"/>
        <v>54.596642746566133</v>
      </c>
      <c r="AT298" s="103">
        <f t="shared" si="214"/>
        <v>54.592671900410771</v>
      </c>
      <c r="AU298" s="103">
        <f t="shared" si="208"/>
        <v>54.701115324967319</v>
      </c>
    </row>
    <row r="299" spans="1:47" ht="12.95" customHeight="1" x14ac:dyDescent="0.2">
      <c r="A299" s="40" t="s">
        <v>132</v>
      </c>
      <c r="B299" s="215" t="s">
        <v>78</v>
      </c>
      <c r="C299" s="40">
        <v>54304.715150000004</v>
      </c>
      <c r="D299" s="40">
        <v>2.2000000000000001E-4</v>
      </c>
      <c r="E299" s="103">
        <f t="shared" si="192"/>
        <v>1829.472815913987</v>
      </c>
      <c r="F299" s="103">
        <f t="shared" si="193"/>
        <v>1829.5</v>
      </c>
      <c r="G299" s="103">
        <f t="shared" si="188"/>
        <v>-2.6808999995409977E-2</v>
      </c>
      <c r="K299" s="103">
        <f t="shared" si="215"/>
        <v>-2.6808999995409977E-2</v>
      </c>
      <c r="P299" s="103">
        <f t="shared" si="194"/>
        <v>-3.7892392714920814E-2</v>
      </c>
      <c r="Q299" s="121">
        <f t="shared" si="195"/>
        <v>39286.215150000004</v>
      </c>
      <c r="S299" s="103">
        <f t="shared" si="196"/>
        <v>1.2284159417490584E-4</v>
      </c>
      <c r="T299" s="103">
        <f t="shared" si="216"/>
        <v>1</v>
      </c>
      <c r="U299" s="103">
        <f t="shared" si="191"/>
        <v>1.2284159417490584E-4</v>
      </c>
      <c r="Z299" s="103">
        <f t="shared" si="197"/>
        <v>1829.5</v>
      </c>
      <c r="AA299" s="103">
        <f t="shared" si="198"/>
        <v>-1.1113703564561752E-2</v>
      </c>
      <c r="AB299" s="103">
        <f t="shared" si="199"/>
        <v>-2.6241910782410421E-2</v>
      </c>
      <c r="AC299" s="103">
        <f t="shared" si="200"/>
        <v>1.1083392719510837E-2</v>
      </c>
      <c r="AD299" s="103">
        <f t="shared" si="209"/>
        <v>-1.5695296430848223E-2</v>
      </c>
      <c r="AE299" s="103">
        <f t="shared" si="210"/>
        <v>2.4634233005219698E-4</v>
      </c>
      <c r="AF299" s="103">
        <f t="shared" si="211"/>
        <v>1.1083392719510837E-2</v>
      </c>
      <c r="AG299" s="118"/>
      <c r="AH299" s="103">
        <f t="shared" si="201"/>
        <v>-5.6708921299955409E-4</v>
      </c>
      <c r="AI299" s="103">
        <f t="shared" si="202"/>
        <v>0.94766045471665783</v>
      </c>
      <c r="AJ299" s="103">
        <f t="shared" si="203"/>
        <v>6.7328250023488107E-2</v>
      </c>
      <c r="AK299" s="103">
        <f t="shared" si="204"/>
        <v>-9.9846706163059032E-2</v>
      </c>
      <c r="AL299" s="103">
        <f t="shared" si="205"/>
        <v>-2.0536152077086518</v>
      </c>
      <c r="AM299" s="103">
        <f t="shared" si="206"/>
        <v>-1.6532626163938766</v>
      </c>
      <c r="AN299" s="103">
        <f t="shared" si="214"/>
        <v>54.597828566990636</v>
      </c>
      <c r="AO299" s="103">
        <f t="shared" si="214"/>
        <v>54.597828567498908</v>
      </c>
      <c r="AP299" s="103">
        <f t="shared" si="214"/>
        <v>54.597828555344996</v>
      </c>
      <c r="AQ299" s="103">
        <f t="shared" si="214"/>
        <v>54.597828845972401</v>
      </c>
      <c r="AR299" s="103">
        <f t="shared" si="214"/>
        <v>54.597821896472873</v>
      </c>
      <c r="AS299" s="103">
        <f t="shared" si="214"/>
        <v>54.597988106445428</v>
      </c>
      <c r="AT299" s="103">
        <f t="shared" si="214"/>
        <v>54.594031655975897</v>
      </c>
      <c r="AU299" s="103">
        <f t="shared" si="208"/>
        <v>54.702518185944172</v>
      </c>
    </row>
    <row r="300" spans="1:47" ht="12.95" customHeight="1" x14ac:dyDescent="0.2">
      <c r="A300" s="40" t="s">
        <v>132</v>
      </c>
      <c r="B300" s="215" t="s">
        <v>78</v>
      </c>
      <c r="C300" s="40">
        <v>54305.701159999997</v>
      </c>
      <c r="D300" s="40">
        <v>2.4000000000000001E-4</v>
      </c>
      <c r="E300" s="103">
        <f t="shared" si="192"/>
        <v>1830.4726212276989</v>
      </c>
      <c r="F300" s="103">
        <f t="shared" si="193"/>
        <v>1830.5</v>
      </c>
      <c r="G300" s="103">
        <f t="shared" si="188"/>
        <v>-2.7001000002201181E-2</v>
      </c>
      <c r="K300" s="103">
        <f t="shared" si="215"/>
        <v>-2.7001000002201181E-2</v>
      </c>
      <c r="P300" s="103">
        <f t="shared" si="194"/>
        <v>-3.7915899557341474E-2</v>
      </c>
      <c r="Q300" s="121">
        <f t="shared" si="195"/>
        <v>39287.201159999997</v>
      </c>
      <c r="S300" s="103">
        <f t="shared" si="196"/>
        <v>1.1913503229880178E-4</v>
      </c>
      <c r="T300" s="103">
        <f t="shared" si="216"/>
        <v>1</v>
      </c>
      <c r="U300" s="103">
        <f t="shared" si="191"/>
        <v>1.1913503229880178E-4</v>
      </c>
      <c r="Z300" s="103">
        <f t="shared" si="197"/>
        <v>1830.5</v>
      </c>
      <c r="AA300" s="103">
        <f t="shared" si="198"/>
        <v>-1.113872763843872E-2</v>
      </c>
      <c r="AB300" s="103">
        <f t="shared" si="199"/>
        <v>-2.6410806656317544E-2</v>
      </c>
      <c r="AC300" s="103">
        <f t="shared" si="200"/>
        <v>1.0914899555140294E-2</v>
      </c>
      <c r="AD300" s="103">
        <f t="shared" si="209"/>
        <v>-1.5862272363762461E-2</v>
      </c>
      <c r="AE300" s="103">
        <f t="shared" si="210"/>
        <v>2.5161168454218233E-4</v>
      </c>
      <c r="AF300" s="103">
        <f t="shared" si="211"/>
        <v>1.0914899555140294E-2</v>
      </c>
      <c r="AG300" s="118"/>
      <c r="AH300" s="103">
        <f t="shared" si="201"/>
        <v>-5.9019334588363611E-4</v>
      </c>
      <c r="AI300" s="103">
        <f t="shared" si="202"/>
        <v>0.94778874413397851</v>
      </c>
      <c r="AJ300" s="103">
        <f t="shared" si="203"/>
        <v>6.604667762824222E-2</v>
      </c>
      <c r="AK300" s="103">
        <f t="shared" si="204"/>
        <v>-9.9913850356054795E-2</v>
      </c>
      <c r="AL300" s="103">
        <f t="shared" si="205"/>
        <v>-2.0523307759677829</v>
      </c>
      <c r="AM300" s="103">
        <f t="shared" si="206"/>
        <v>-1.6508675890712809</v>
      </c>
      <c r="AN300" s="103">
        <f t="shared" si="214"/>
        <v>54.599175207003107</v>
      </c>
      <c r="AO300" s="103">
        <f t="shared" si="214"/>
        <v>54.599175207501041</v>
      </c>
      <c r="AP300" s="103">
        <f t="shared" si="214"/>
        <v>54.599175195553919</v>
      </c>
      <c r="AQ300" s="103">
        <f t="shared" si="214"/>
        <v>54.599175482203144</v>
      </c>
      <c r="AR300" s="103">
        <f t="shared" si="214"/>
        <v>54.599168604638415</v>
      </c>
      <c r="AS300" s="103">
        <f t="shared" si="214"/>
        <v>54.599333650610966</v>
      </c>
      <c r="AT300" s="103">
        <f t="shared" si="214"/>
        <v>54.59539162504452</v>
      </c>
      <c r="AU300" s="103">
        <f t="shared" si="208"/>
        <v>54.703921046921018</v>
      </c>
    </row>
    <row r="301" spans="1:47" ht="12.95" customHeight="1" x14ac:dyDescent="0.2">
      <c r="A301" s="40" t="s">
        <v>132</v>
      </c>
      <c r="B301" s="215" t="s">
        <v>78</v>
      </c>
      <c r="C301" s="40">
        <v>54306.686679999999</v>
      </c>
      <c r="D301" s="40">
        <v>3.1E-4</v>
      </c>
      <c r="E301" s="103">
        <f t="shared" si="192"/>
        <v>1831.4719296858059</v>
      </c>
      <c r="F301" s="103">
        <f t="shared" si="193"/>
        <v>1831.5</v>
      </c>
      <c r="G301" s="103">
        <f t="shared" si="188"/>
        <v>-2.7683000000251923E-2</v>
      </c>
      <c r="K301" s="103">
        <f t="shared" si="215"/>
        <v>-2.7683000000251923E-2</v>
      </c>
      <c r="P301" s="103">
        <f t="shared" si="194"/>
        <v>-3.7939392565712896E-2</v>
      </c>
      <c r="Q301" s="121">
        <f t="shared" si="195"/>
        <v>39288.186679999999</v>
      </c>
      <c r="S301" s="103">
        <f t="shared" si="196"/>
        <v>1.0519358845684312E-4</v>
      </c>
      <c r="T301" s="103">
        <f t="shared" si="216"/>
        <v>1</v>
      </c>
      <c r="U301" s="103">
        <f t="shared" si="191"/>
        <v>1.0519358845684312E-4</v>
      </c>
      <c r="Z301" s="103">
        <f t="shared" si="197"/>
        <v>1831.5</v>
      </c>
      <c r="AA301" s="103">
        <f t="shared" si="198"/>
        <v>-1.116375384660594E-2</v>
      </c>
      <c r="AB301" s="103">
        <f t="shared" si="199"/>
        <v>-2.7069700463001656E-2</v>
      </c>
      <c r="AC301" s="103">
        <f t="shared" si="200"/>
        <v>1.0256392565460973E-2</v>
      </c>
      <c r="AD301" s="103">
        <f t="shared" si="209"/>
        <v>-1.6519246153645983E-2</v>
      </c>
      <c r="AE301" s="103">
        <f t="shared" si="210"/>
        <v>2.7288549348474759E-4</v>
      </c>
      <c r="AF301" s="103">
        <f t="shared" si="211"/>
        <v>1.0256392565460973E-2</v>
      </c>
      <c r="AG301" s="118"/>
      <c r="AH301" s="103">
        <f t="shared" si="201"/>
        <v>-6.1329953725026607E-4</v>
      </c>
      <c r="AI301" s="103">
        <f t="shared" si="202"/>
        <v>0.94791715447326841</v>
      </c>
      <c r="AJ301" s="103">
        <f t="shared" si="203"/>
        <v>6.4764649078462147E-2</v>
      </c>
      <c r="AK301" s="103">
        <f t="shared" si="204"/>
        <v>-9.9980847835562409E-2</v>
      </c>
      <c r="AL301" s="103">
        <f t="shared" si="205"/>
        <v>-2.0510459963034089</v>
      </c>
      <c r="AM301" s="103">
        <f t="shared" si="206"/>
        <v>-1.6484769881518773</v>
      </c>
      <c r="AN301" s="103">
        <f t="shared" si="214"/>
        <v>54.600522029390383</v>
      </c>
      <c r="AO301" s="103">
        <f t="shared" si="214"/>
        <v>54.60052202987815</v>
      </c>
      <c r="AP301" s="103">
        <f t="shared" si="214"/>
        <v>54.600522018135194</v>
      </c>
      <c r="AQ301" s="103">
        <f t="shared" si="214"/>
        <v>54.600522300843153</v>
      </c>
      <c r="AR301" s="103">
        <f t="shared" si="214"/>
        <v>54.600515494797307</v>
      </c>
      <c r="AS301" s="103">
        <f t="shared" si="214"/>
        <v>54.600679379256299</v>
      </c>
      <c r="AT301" s="103">
        <f t="shared" si="214"/>
        <v>54.596751807701075</v>
      </c>
      <c r="AU301" s="103">
        <f t="shared" si="208"/>
        <v>54.705323907897871</v>
      </c>
    </row>
    <row r="302" spans="1:47" ht="12.95" customHeight="1" x14ac:dyDescent="0.2">
      <c r="A302" s="40" t="s">
        <v>132</v>
      </c>
      <c r="B302" s="215" t="s">
        <v>78</v>
      </c>
      <c r="C302" s="40">
        <v>54307.673360000001</v>
      </c>
      <c r="D302" s="40">
        <v>3.6000000000000002E-4</v>
      </c>
      <c r="E302" s="103">
        <f t="shared" si="192"/>
        <v>1832.4724143735289</v>
      </c>
      <c r="F302" s="103">
        <f t="shared" si="193"/>
        <v>1832.5</v>
      </c>
      <c r="G302" s="103">
        <f t="shared" si="188"/>
        <v>-2.7204999998502899E-2</v>
      </c>
      <c r="K302" s="103">
        <f t="shared" si="215"/>
        <v>-2.7204999998502899E-2</v>
      </c>
      <c r="P302" s="103">
        <f t="shared" si="194"/>
        <v>-3.7962871697593249E-2</v>
      </c>
      <c r="Q302" s="121">
        <f t="shared" si="195"/>
        <v>39289.173360000001</v>
      </c>
      <c r="S302" s="103">
        <f t="shared" si="196"/>
        <v>1.157318034940891E-4</v>
      </c>
      <c r="T302" s="103">
        <f t="shared" si="216"/>
        <v>1</v>
      </c>
      <c r="U302" s="103">
        <f t="shared" si="191"/>
        <v>1.157318034940891E-4</v>
      </c>
      <c r="Z302" s="103">
        <f t="shared" si="197"/>
        <v>1832.5</v>
      </c>
      <c r="AA302" s="103">
        <f t="shared" si="198"/>
        <v>-1.1188782149653121E-2</v>
      </c>
      <c r="AB302" s="103">
        <f t="shared" si="199"/>
        <v>-2.6568592250813747E-2</v>
      </c>
      <c r="AC302" s="103">
        <f t="shared" si="200"/>
        <v>1.075787169909035E-2</v>
      </c>
      <c r="AD302" s="103">
        <f t="shared" si="209"/>
        <v>-1.6016217848849778E-2</v>
      </c>
      <c r="AE302" s="103">
        <f t="shared" si="210"/>
        <v>2.5651923418181421E-4</v>
      </c>
      <c r="AF302" s="103">
        <f t="shared" si="211"/>
        <v>1.075787169909035E-2</v>
      </c>
      <c r="AG302" s="118"/>
      <c r="AH302" s="103">
        <f t="shared" si="201"/>
        <v>-6.3640774768915264E-4</v>
      </c>
      <c r="AI302" s="103">
        <f t="shared" si="202"/>
        <v>0.9480456856299958</v>
      </c>
      <c r="AJ302" s="103">
        <f t="shared" si="203"/>
        <v>6.3482166028563616E-2</v>
      </c>
      <c r="AK302" s="103">
        <f t="shared" si="204"/>
        <v>-0.10004769837643467</v>
      </c>
      <c r="AL302" s="103">
        <f t="shared" si="205"/>
        <v>-2.0497608683407078</v>
      </c>
      <c r="AM302" s="103">
        <f t="shared" si="206"/>
        <v>-1.6460907989753648</v>
      </c>
      <c r="AN302" s="103">
        <f t="shared" si="214"/>
        <v>54.601869034324203</v>
      </c>
      <c r="AO302" s="103">
        <f t="shared" si="214"/>
        <v>54.601869034801979</v>
      </c>
      <c r="AP302" s="103">
        <f t="shared" si="214"/>
        <v>54.601869023260569</v>
      </c>
      <c r="AQ302" s="103">
        <f t="shared" si="214"/>
        <v>54.601869302064038</v>
      </c>
      <c r="AR302" s="103">
        <f t="shared" si="214"/>
        <v>54.601862567120946</v>
      </c>
      <c r="AS302" s="103">
        <f t="shared" si="214"/>
        <v>54.602025292574787</v>
      </c>
      <c r="AT302" s="103">
        <f t="shared" si="214"/>
        <v>54.59811220402954</v>
      </c>
      <c r="AU302" s="103">
        <f t="shared" si="208"/>
        <v>54.706726768874724</v>
      </c>
    </row>
    <row r="303" spans="1:47" ht="12.95" customHeight="1" x14ac:dyDescent="0.2">
      <c r="A303" s="40" t="s">
        <v>132</v>
      </c>
      <c r="B303" s="215" t="s">
        <v>78</v>
      </c>
      <c r="C303" s="40">
        <v>54308.66188</v>
      </c>
      <c r="D303" s="40">
        <v>6.8999999999999997E-4</v>
      </c>
      <c r="E303" s="103">
        <f t="shared" si="192"/>
        <v>1833.4747648047783</v>
      </c>
      <c r="F303" s="103">
        <f t="shared" si="193"/>
        <v>1833.5</v>
      </c>
      <c r="G303" s="103">
        <f t="shared" ref="G303:G334" si="217">+C303-(C$7+F303*C$8)</f>
        <v>-2.4886999999580439E-2</v>
      </c>
      <c r="K303" s="103">
        <f t="shared" si="215"/>
        <v>-2.4886999999580439E-2</v>
      </c>
      <c r="P303" s="103">
        <f t="shared" si="194"/>
        <v>-3.7986336910566305E-2</v>
      </c>
      <c r="Q303" s="121">
        <f t="shared" si="195"/>
        <v>39290.16188</v>
      </c>
      <c r="S303" s="103">
        <f t="shared" si="196"/>
        <v>1.7159262750751674E-4</v>
      </c>
      <c r="T303" s="103">
        <f t="shared" si="216"/>
        <v>1</v>
      </c>
      <c r="U303" s="103">
        <f t="shared" ref="U303:U334" si="218">+T303*S303</f>
        <v>1.7159262750751674E-4</v>
      </c>
      <c r="Z303" s="103">
        <f t="shared" si="197"/>
        <v>1833.5</v>
      </c>
      <c r="AA303" s="103">
        <f t="shared" si="198"/>
        <v>-1.121381250813506E-2</v>
      </c>
      <c r="AB303" s="103">
        <f t="shared" si="199"/>
        <v>-2.4227482061825348E-2</v>
      </c>
      <c r="AC303" s="103">
        <f t="shared" si="200"/>
        <v>1.3099336910985866E-2</v>
      </c>
      <c r="AD303" s="103">
        <f t="shared" si="209"/>
        <v>-1.3673187491445379E-2</v>
      </c>
      <c r="AE303" s="103">
        <f t="shared" si="210"/>
        <v>1.8695605617621838E-4</v>
      </c>
      <c r="AF303" s="103">
        <f t="shared" si="211"/>
        <v>1.3099336910985866E-2</v>
      </c>
      <c r="AG303" s="118"/>
      <c r="AH303" s="103">
        <f t="shared" si="201"/>
        <v>-6.5951793775509188E-4</v>
      </c>
      <c r="AI303" s="103">
        <f t="shared" si="202"/>
        <v>0.94817433749924829</v>
      </c>
      <c r="AJ303" s="103">
        <f t="shared" si="203"/>
        <v>6.2199230136565496E-2</v>
      </c>
      <c r="AK303" s="103">
        <f t="shared" si="204"/>
        <v>-0.10011440175338136</v>
      </c>
      <c r="AL303" s="103">
        <f t="shared" si="205"/>
        <v>-2.0484753917049896</v>
      </c>
      <c r="AM303" s="103">
        <f t="shared" si="206"/>
        <v>-1.6437090069441593</v>
      </c>
      <c r="AN303" s="103">
        <f t="shared" si="214"/>
        <v>54.603216221976176</v>
      </c>
      <c r="AO303" s="103">
        <f t="shared" si="214"/>
        <v>54.603216222444111</v>
      </c>
      <c r="AP303" s="103">
        <f t="shared" si="214"/>
        <v>54.60321621110166</v>
      </c>
      <c r="AQ303" s="103">
        <f t="shared" si="214"/>
        <v>54.603216486037276</v>
      </c>
      <c r="AR303" s="103">
        <f t="shared" si="214"/>
        <v>54.603209821780595</v>
      </c>
      <c r="AS303" s="103">
        <f t="shared" si="214"/>
        <v>54.603371390759634</v>
      </c>
      <c r="AT303" s="103">
        <f t="shared" si="214"/>
        <v>54.59947281411349</v>
      </c>
      <c r="AU303" s="103">
        <f t="shared" si="208"/>
        <v>54.708129629851577</v>
      </c>
    </row>
    <row r="304" spans="1:47" ht="12.95" customHeight="1" x14ac:dyDescent="0.2">
      <c r="A304" s="40" t="s">
        <v>132</v>
      </c>
      <c r="B304" s="215" t="s">
        <v>78</v>
      </c>
      <c r="C304" s="40">
        <v>54312.599029999998</v>
      </c>
      <c r="D304" s="40">
        <v>1.6299999999999999E-3</v>
      </c>
      <c r="E304" s="103">
        <f t="shared" si="192"/>
        <v>1837.4669996613268</v>
      </c>
      <c r="F304" s="103">
        <f t="shared" si="193"/>
        <v>1837.5</v>
      </c>
      <c r="G304" s="103">
        <f t="shared" si="217"/>
        <v>-3.2545000001846347E-2</v>
      </c>
      <c r="K304" s="103">
        <f t="shared" si="215"/>
        <v>-3.2545000001846347E-2</v>
      </c>
      <c r="P304" s="103">
        <f t="shared" si="194"/>
        <v>-3.8080057725962367E-2</v>
      </c>
      <c r="Q304" s="121">
        <f t="shared" si="195"/>
        <v>39294.099029999998</v>
      </c>
      <c r="S304" s="103">
        <f t="shared" si="196"/>
        <v>3.0636864009296417E-5</v>
      </c>
      <c r="T304" s="103">
        <f t="shared" si="216"/>
        <v>1</v>
      </c>
      <c r="U304" s="103">
        <f t="shared" si="218"/>
        <v>3.0636864009296417E-5</v>
      </c>
      <c r="Z304" s="103">
        <f t="shared" si="197"/>
        <v>1837.5</v>
      </c>
      <c r="AA304" s="103">
        <f t="shared" si="198"/>
        <v>-1.13139537062673E-2</v>
      </c>
      <c r="AB304" s="103">
        <f t="shared" si="199"/>
        <v>-3.1793022297700056E-2</v>
      </c>
      <c r="AC304" s="103">
        <f t="shared" si="200"/>
        <v>5.5350577241160201E-3</v>
      </c>
      <c r="AD304" s="103">
        <f t="shared" si="209"/>
        <v>-2.1231046295579047E-2</v>
      </c>
      <c r="AE304" s="103">
        <f t="shared" si="210"/>
        <v>4.507573268050208E-4</v>
      </c>
      <c r="AF304" s="103">
        <f t="shared" si="211"/>
        <v>5.5350577241160201E-3</v>
      </c>
      <c r="AG304" s="118"/>
      <c r="AH304" s="103">
        <f t="shared" si="201"/>
        <v>-7.5197770414628948E-4</v>
      </c>
      <c r="AI304" s="103">
        <f t="shared" si="202"/>
        <v>0.94869014998977697</v>
      </c>
      <c r="AJ304" s="103">
        <f t="shared" si="203"/>
        <v>5.7062991435389739E-2</v>
      </c>
      <c r="AK304" s="103">
        <f t="shared" si="204"/>
        <v>-0.10037973911107605</v>
      </c>
      <c r="AL304" s="103">
        <f t="shared" si="205"/>
        <v>-2.0433299909437852</v>
      </c>
      <c r="AM304" s="103">
        <f t="shared" si="206"/>
        <v>-1.6342255204987843</v>
      </c>
      <c r="AN304" s="103">
        <f t="shared" si="214"/>
        <v>54.608606803192224</v>
      </c>
      <c r="AO304" s="103">
        <f t="shared" si="214"/>
        <v>54.608606803622386</v>
      </c>
      <c r="AP304" s="103">
        <f t="shared" si="214"/>
        <v>54.608606793050321</v>
      </c>
      <c r="AQ304" s="103">
        <f t="shared" si="214"/>
        <v>54.608607052877822</v>
      </c>
      <c r="AR304" s="103">
        <f t="shared" si="214"/>
        <v>54.608600667199951</v>
      </c>
      <c r="AS304" s="103">
        <f t="shared" si="214"/>
        <v>54.608757636019952</v>
      </c>
      <c r="AT304" s="103">
        <f t="shared" si="214"/>
        <v>54.604917393660806</v>
      </c>
      <c r="AU304" s="103">
        <f t="shared" si="208"/>
        <v>54.713741073758982</v>
      </c>
    </row>
    <row r="305" spans="1:47" ht="12.95" customHeight="1" x14ac:dyDescent="0.2">
      <c r="A305" s="40" t="s">
        <v>132</v>
      </c>
      <c r="B305" s="215" t="s">
        <v>78</v>
      </c>
      <c r="C305" s="40">
        <v>54316.545729999998</v>
      </c>
      <c r="D305" s="40">
        <v>9.1E-4</v>
      </c>
      <c r="E305" s="103">
        <f t="shared" si="192"/>
        <v>1841.4689181323909</v>
      </c>
      <c r="F305" s="103">
        <f t="shared" si="193"/>
        <v>1841.5</v>
      </c>
      <c r="G305" s="103">
        <f t="shared" si="217"/>
        <v>-3.0653000001620967E-2</v>
      </c>
      <c r="K305" s="103">
        <f t="shared" si="215"/>
        <v>-3.0653000001620967E-2</v>
      </c>
      <c r="P305" s="103">
        <f t="shared" si="194"/>
        <v>-3.817355245225848E-2</v>
      </c>
      <c r="Q305" s="121">
        <f t="shared" si="195"/>
        <v>39298.045729999998</v>
      </c>
      <c r="S305" s="103">
        <f t="shared" si="196"/>
        <v>5.6558709162789903E-5</v>
      </c>
      <c r="T305" s="103">
        <f t="shared" si="216"/>
        <v>1</v>
      </c>
      <c r="U305" s="103">
        <f t="shared" si="218"/>
        <v>5.6558709162789903E-5</v>
      </c>
      <c r="Z305" s="103">
        <f t="shared" si="197"/>
        <v>1841.5</v>
      </c>
      <c r="AA305" s="103">
        <f t="shared" si="198"/>
        <v>-1.1414124626559077E-2</v>
      </c>
      <c r="AB305" s="103">
        <f t="shared" si="199"/>
        <v>-2.980853402184722E-2</v>
      </c>
      <c r="AC305" s="103">
        <f t="shared" si="200"/>
        <v>7.5205524506375132E-3</v>
      </c>
      <c r="AD305" s="103">
        <f t="shared" si="209"/>
        <v>-1.923887537506189E-2</v>
      </c>
      <c r="AE305" s="103">
        <f t="shared" si="210"/>
        <v>3.7013432569716281E-4</v>
      </c>
      <c r="AF305" s="103">
        <f t="shared" si="211"/>
        <v>7.5205524506375132E-3</v>
      </c>
      <c r="AG305" s="118"/>
      <c r="AH305" s="103">
        <f t="shared" si="201"/>
        <v>-8.4446597977374789E-4</v>
      </c>
      <c r="AI305" s="103">
        <f t="shared" si="202"/>
        <v>0.94920788538742151</v>
      </c>
      <c r="AJ305" s="103">
        <f t="shared" si="203"/>
        <v>5.191964084927609E-2</v>
      </c>
      <c r="AK305" s="103">
        <f t="shared" si="204"/>
        <v>-0.10064270378553015</v>
      </c>
      <c r="AL305" s="103">
        <f t="shared" si="205"/>
        <v>-2.0381789814800451</v>
      </c>
      <c r="AM305" s="103">
        <f t="shared" si="206"/>
        <v>-1.6248112366611185</v>
      </c>
      <c r="AN305" s="103">
        <f t="shared" si="214"/>
        <v>54.614000321587341</v>
      </c>
      <c r="AO305" s="103">
        <f t="shared" si="214"/>
        <v>54.614000321982189</v>
      </c>
      <c r="AP305" s="103">
        <f t="shared" si="214"/>
        <v>54.614000312140739</v>
      </c>
      <c r="AQ305" s="103">
        <f t="shared" si="214"/>
        <v>54.614000557434196</v>
      </c>
      <c r="AR305" s="103">
        <f t="shared" si="214"/>
        <v>54.61399444366176</v>
      </c>
      <c r="AS305" s="103">
        <f t="shared" si="214"/>
        <v>54.614146854549823</v>
      </c>
      <c r="AT305" s="103">
        <f t="shared" si="214"/>
        <v>54.610365399872116</v>
      </c>
      <c r="AU305" s="103">
        <f t="shared" si="208"/>
        <v>54.719352517666387</v>
      </c>
    </row>
    <row r="306" spans="1:47" ht="12.95" customHeight="1" x14ac:dyDescent="0.2">
      <c r="A306" s="40" t="s">
        <v>132</v>
      </c>
      <c r="B306" s="215" t="s">
        <v>78</v>
      </c>
      <c r="C306" s="40">
        <v>54318.51642</v>
      </c>
      <c r="D306" s="40">
        <v>3.3E-4</v>
      </c>
      <c r="E306" s="103">
        <f t="shared" si="192"/>
        <v>1843.4671801517359</v>
      </c>
      <c r="F306" s="103">
        <f t="shared" si="193"/>
        <v>1843.5</v>
      </c>
      <c r="G306" s="103">
        <f t="shared" si="217"/>
        <v>-3.2366999999794643E-2</v>
      </c>
      <c r="K306" s="103">
        <f t="shared" si="215"/>
        <v>-3.2366999999794643E-2</v>
      </c>
      <c r="P306" s="103">
        <f t="shared" si="194"/>
        <v>-3.8220214187302023E-2</v>
      </c>
      <c r="Q306" s="121">
        <f t="shared" si="195"/>
        <v>39300.01642</v>
      </c>
      <c r="S306" s="103">
        <f t="shared" si="196"/>
        <v>3.4260116324837682E-5</v>
      </c>
      <c r="T306" s="103">
        <f t="shared" si="216"/>
        <v>1</v>
      </c>
      <c r="U306" s="103">
        <f t="shared" si="218"/>
        <v>3.4260116324837682E-5</v>
      </c>
      <c r="Z306" s="103">
        <f t="shared" si="197"/>
        <v>1843.5</v>
      </c>
      <c r="AA306" s="103">
        <f t="shared" si="198"/>
        <v>-1.1464220438674618E-2</v>
      </c>
      <c r="AB306" s="103">
        <f t="shared" si="199"/>
        <v>-3.147627998508374E-2</v>
      </c>
      <c r="AC306" s="103">
        <f t="shared" si="200"/>
        <v>5.8532141875073801E-3</v>
      </c>
      <c r="AD306" s="103">
        <f t="shared" si="209"/>
        <v>-2.0902779561120025E-2</v>
      </c>
      <c r="AE306" s="103">
        <f t="shared" si="210"/>
        <v>4.3692619338077707E-4</v>
      </c>
      <c r="AF306" s="103">
        <f t="shared" si="211"/>
        <v>5.8532141875073801E-3</v>
      </c>
      <c r="AG306" s="118"/>
      <c r="AH306" s="103">
        <f t="shared" si="201"/>
        <v>-8.9072001471090449E-4</v>
      </c>
      <c r="AI306" s="103">
        <f t="shared" si="202"/>
        <v>0.94946747202397863</v>
      </c>
      <c r="AJ306" s="103">
        <f t="shared" si="203"/>
        <v>4.934533227086129E-2</v>
      </c>
      <c r="AK306" s="103">
        <f t="shared" si="204"/>
        <v>-0.10077329184080418</v>
      </c>
      <c r="AL306" s="103">
        <f t="shared" si="205"/>
        <v>-2.0356013660128802</v>
      </c>
      <c r="AM306" s="103">
        <f t="shared" si="206"/>
        <v>-1.6201297623585293</v>
      </c>
      <c r="AN306" s="103">
        <f t="shared" si="214"/>
        <v>54.616698185637851</v>
      </c>
      <c r="AO306" s="103">
        <f t="shared" si="214"/>
        <v>54.616698186015924</v>
      </c>
      <c r="AP306" s="103">
        <f t="shared" si="214"/>
        <v>54.616698176525269</v>
      </c>
      <c r="AQ306" s="103">
        <f t="shared" si="214"/>
        <v>54.61669841476391</v>
      </c>
      <c r="AR306" s="103">
        <f t="shared" si="214"/>
        <v>54.616692434439926</v>
      </c>
      <c r="AS306" s="103">
        <f t="shared" si="214"/>
        <v>54.616842582629012</v>
      </c>
      <c r="AT306" s="103">
        <f t="shared" si="214"/>
        <v>54.613090689589235</v>
      </c>
      <c r="AU306" s="103">
        <f t="shared" si="208"/>
        <v>54.722158239620093</v>
      </c>
    </row>
    <row r="307" spans="1:47" ht="12.95" customHeight="1" x14ac:dyDescent="0.2">
      <c r="A307" s="40" t="s">
        <v>132</v>
      </c>
      <c r="B307" s="215" t="s">
        <v>78</v>
      </c>
      <c r="C307" s="40">
        <v>54320.493020000002</v>
      </c>
      <c r="D307" s="40">
        <v>1.17E-3</v>
      </c>
      <c r="E307" s="103">
        <f t="shared" si="192"/>
        <v>1845.471434858177</v>
      </c>
      <c r="F307" s="103">
        <f t="shared" si="193"/>
        <v>1845.5</v>
      </c>
      <c r="G307" s="103">
        <f t="shared" si="217"/>
        <v>-2.8170999998110346E-2</v>
      </c>
      <c r="K307" s="103">
        <f t="shared" si="215"/>
        <v>-2.8170999998110346E-2</v>
      </c>
      <c r="P307" s="103">
        <f t="shared" si="194"/>
        <v>-3.8266818387281881E-2</v>
      </c>
      <c r="Q307" s="121">
        <f t="shared" si="195"/>
        <v>39301.993020000002</v>
      </c>
      <c r="S307" s="103">
        <f t="shared" si="196"/>
        <v>1.0192554894713413E-4</v>
      </c>
      <c r="T307" s="103">
        <f t="shared" si="216"/>
        <v>1</v>
      </c>
      <c r="U307" s="103">
        <f t="shared" si="218"/>
        <v>1.0192554894713413E-4</v>
      </c>
      <c r="Z307" s="103">
        <f t="shared" si="197"/>
        <v>1845.5</v>
      </c>
      <c r="AA307" s="103">
        <f t="shared" si="198"/>
        <v>-1.151432272759507E-2</v>
      </c>
      <c r="AB307" s="103">
        <f t="shared" si="199"/>
        <v>-2.7234019774888197E-2</v>
      </c>
      <c r="AC307" s="103">
        <f t="shared" si="200"/>
        <v>1.0095818389171535E-2</v>
      </c>
      <c r="AD307" s="103">
        <f t="shared" si="209"/>
        <v>-1.6656677270515279E-2</v>
      </c>
      <c r="AE307" s="103">
        <f t="shared" si="210"/>
        <v>2.7744489769410032E-4</v>
      </c>
      <c r="AF307" s="103">
        <f t="shared" si="211"/>
        <v>1.0095818389171535E-2</v>
      </c>
      <c r="AG307" s="118"/>
      <c r="AH307" s="103">
        <f t="shared" si="201"/>
        <v>-9.3698022322215096E-4</v>
      </c>
      <c r="AI307" s="103">
        <f t="shared" si="202"/>
        <v>0.94972753679186805</v>
      </c>
      <c r="AJ307" s="103">
        <f t="shared" si="203"/>
        <v>4.6769286244758977E-2</v>
      </c>
      <c r="AK307" s="103">
        <f t="shared" si="204"/>
        <v>-0.10090328128988812</v>
      </c>
      <c r="AL307" s="103">
        <f t="shared" si="205"/>
        <v>-2.0330223394090146</v>
      </c>
      <c r="AM307" s="103">
        <f t="shared" si="206"/>
        <v>-1.6154652505891778</v>
      </c>
      <c r="AN307" s="103">
        <f t="shared" si="214"/>
        <v>54.619396788071157</v>
      </c>
      <c r="AO307" s="103">
        <f t="shared" si="214"/>
        <v>54.619396788433029</v>
      </c>
      <c r="AP307" s="103">
        <f t="shared" si="214"/>
        <v>54.619396779283711</v>
      </c>
      <c r="AQ307" s="103">
        <f t="shared" si="214"/>
        <v>54.619397010607337</v>
      </c>
      <c r="AR307" s="103">
        <f t="shared" si="214"/>
        <v>54.619391162061881</v>
      </c>
      <c r="AS307" s="103">
        <f t="shared" si="214"/>
        <v>54.619539058625392</v>
      </c>
      <c r="AT307" s="103">
        <f t="shared" si="214"/>
        <v>54.615816837893782</v>
      </c>
      <c r="AU307" s="103">
        <f t="shared" si="208"/>
        <v>54.724963961573792</v>
      </c>
    </row>
    <row r="308" spans="1:47" ht="12.95" customHeight="1" x14ac:dyDescent="0.2">
      <c r="A308" s="40" t="s">
        <v>132</v>
      </c>
      <c r="B308" s="215" t="s">
        <v>78</v>
      </c>
      <c r="C308" s="40">
        <v>54322.469720000001</v>
      </c>
      <c r="D308" s="40">
        <v>7.2999999999999996E-4</v>
      </c>
      <c r="E308" s="103">
        <f t="shared" si="192"/>
        <v>1847.4757909637206</v>
      </c>
      <c r="F308" s="103">
        <f t="shared" si="193"/>
        <v>1847.5</v>
      </c>
      <c r="G308" s="103">
        <f t="shared" si="217"/>
        <v>-2.3874999998952262E-2</v>
      </c>
      <c r="K308" s="103">
        <f t="shared" si="215"/>
        <v>-2.3874999998952262E-2</v>
      </c>
      <c r="P308" s="103">
        <f t="shared" si="194"/>
        <v>-3.8313364715482856E-2</v>
      </c>
      <c r="Q308" s="121">
        <f t="shared" si="195"/>
        <v>39303.969720000001</v>
      </c>
      <c r="S308" s="103">
        <f t="shared" si="196"/>
        <v>2.0846637568755559E-4</v>
      </c>
      <c r="T308" s="103">
        <f t="shared" si="216"/>
        <v>1</v>
      </c>
      <c r="U308" s="103">
        <f t="shared" si="218"/>
        <v>2.0846637568755559E-4</v>
      </c>
      <c r="Z308" s="103">
        <f t="shared" si="197"/>
        <v>1847.5</v>
      </c>
      <c r="AA308" s="103">
        <f t="shared" si="198"/>
        <v>-1.1564431174236181E-2</v>
      </c>
      <c r="AB308" s="103">
        <f t="shared" si="199"/>
        <v>-2.2891753712729022E-2</v>
      </c>
      <c r="AC308" s="103">
        <f t="shared" si="200"/>
        <v>1.4438364716530594E-2</v>
      </c>
      <c r="AD308" s="103">
        <f t="shared" si="209"/>
        <v>-1.2310568824716081E-2</v>
      </c>
      <c r="AE308" s="103">
        <f t="shared" si="210"/>
        <v>1.5155010478807147E-4</v>
      </c>
      <c r="AF308" s="103">
        <f t="shared" si="211"/>
        <v>1.4438364716530594E-2</v>
      </c>
      <c r="AG308" s="118"/>
      <c r="AH308" s="103">
        <f t="shared" si="201"/>
        <v>-9.8324628622324054E-4</v>
      </c>
      <c r="AI308" s="103">
        <f t="shared" si="202"/>
        <v>0.94998807881284142</v>
      </c>
      <c r="AJ308" s="103">
        <f t="shared" si="203"/>
        <v>4.4191516401801134E-2</v>
      </c>
      <c r="AK308" s="103">
        <f t="shared" si="204"/>
        <v>-0.10103267031633241</v>
      </c>
      <c r="AL308" s="103">
        <f t="shared" si="205"/>
        <v>-2.0304418986868051</v>
      </c>
      <c r="AM308" s="103">
        <f t="shared" si="206"/>
        <v>-1.6108175906240243</v>
      </c>
      <c r="AN308" s="103">
        <f t="shared" ref="AN308:AT323" si="219">$AU308+$AB$7*SIN(AO308)</f>
        <v>54.622096130244806</v>
      </c>
      <c r="AO308" s="103">
        <f t="shared" si="219"/>
        <v>54.622096130591032</v>
      </c>
      <c r="AP308" s="103">
        <f t="shared" si="219"/>
        <v>54.622096121773751</v>
      </c>
      <c r="AQ308" s="103">
        <f t="shared" si="219"/>
        <v>54.622096346320888</v>
      </c>
      <c r="AR308" s="103">
        <f t="shared" si="219"/>
        <v>54.622090627884084</v>
      </c>
      <c r="AS308" s="103">
        <f t="shared" si="219"/>
        <v>54.622236284065934</v>
      </c>
      <c r="AT308" s="103">
        <f t="shared" si="219"/>
        <v>54.618543845412198</v>
      </c>
      <c r="AU308" s="103">
        <f t="shared" si="208"/>
        <v>54.727769683527498</v>
      </c>
    </row>
    <row r="309" spans="1:47" ht="12.95" customHeight="1" x14ac:dyDescent="0.2">
      <c r="A309" s="40" t="s">
        <v>132</v>
      </c>
      <c r="B309" s="215" t="s">
        <v>79</v>
      </c>
      <c r="C309" s="40">
        <v>54334.791969999998</v>
      </c>
      <c r="D309" s="40">
        <v>3.8999999999999999E-4</v>
      </c>
      <c r="E309" s="103">
        <f t="shared" si="192"/>
        <v>1859.9704421609372</v>
      </c>
      <c r="F309" s="103">
        <f t="shared" si="193"/>
        <v>1860</v>
      </c>
      <c r="G309" s="103">
        <f t="shared" si="217"/>
        <v>-2.9150000002118759E-2</v>
      </c>
      <c r="K309" s="103">
        <f t="shared" si="215"/>
        <v>-2.9150000002118759E-2</v>
      </c>
      <c r="P309" s="103">
        <f t="shared" si="194"/>
        <v>-3.8602947192251373E-2</v>
      </c>
      <c r="Q309" s="121">
        <f t="shared" si="195"/>
        <v>39316.291969999998</v>
      </c>
      <c r="S309" s="103">
        <f t="shared" si="196"/>
        <v>8.9358210579436084E-5</v>
      </c>
      <c r="T309" s="103">
        <f t="shared" si="216"/>
        <v>1</v>
      </c>
      <c r="U309" s="103">
        <f t="shared" si="218"/>
        <v>8.9358210579436084E-5</v>
      </c>
      <c r="Z309" s="103">
        <f t="shared" si="197"/>
        <v>1860</v>
      </c>
      <c r="AA309" s="103">
        <f t="shared" si="198"/>
        <v>-1.1877728515095722E-2</v>
      </c>
      <c r="AB309" s="103">
        <f t="shared" si="199"/>
        <v>-2.787747814285935E-2</v>
      </c>
      <c r="AC309" s="103">
        <f t="shared" si="200"/>
        <v>9.4529471901326143E-3</v>
      </c>
      <c r="AD309" s="103">
        <f t="shared" si="209"/>
        <v>-1.7272271487023039E-2</v>
      </c>
      <c r="AE309" s="103">
        <f t="shared" si="210"/>
        <v>2.9833136232142903E-4</v>
      </c>
      <c r="AF309" s="103">
        <f t="shared" si="211"/>
        <v>9.4529471901326143E-3</v>
      </c>
      <c r="AG309" s="118"/>
      <c r="AH309" s="103">
        <f t="shared" si="201"/>
        <v>-1.2725218592594101E-3</v>
      </c>
      <c r="AI309" s="103">
        <f t="shared" si="202"/>
        <v>0.95162722357103802</v>
      </c>
      <c r="AJ309" s="103">
        <f t="shared" si="203"/>
        <v>2.804225751529512E-2</v>
      </c>
      <c r="AK309" s="103">
        <f t="shared" si="204"/>
        <v>-0.10182763491622956</v>
      </c>
      <c r="AL309" s="103">
        <f t="shared" si="205"/>
        <v>-2.0142819201738051</v>
      </c>
      <c r="AM309" s="103">
        <f t="shared" si="206"/>
        <v>-1.5821447483053726</v>
      </c>
      <c r="AN309" s="103">
        <f t="shared" si="219"/>
        <v>54.638983862788578</v>
      </c>
      <c r="AO309" s="103">
        <f t="shared" si="219"/>
        <v>54.638983863048772</v>
      </c>
      <c r="AP309" s="103">
        <f t="shared" si="219"/>
        <v>54.638983856106144</v>
      </c>
      <c r="AQ309" s="103">
        <f t="shared" si="219"/>
        <v>54.63898404135729</v>
      </c>
      <c r="AR309" s="103">
        <f t="shared" si="219"/>
        <v>54.638979098306258</v>
      </c>
      <c r="AS309" s="103">
        <f t="shared" si="219"/>
        <v>54.63911101735323</v>
      </c>
      <c r="AT309" s="103">
        <f t="shared" si="219"/>
        <v>54.635607147019122</v>
      </c>
      <c r="AU309" s="103">
        <f t="shared" si="208"/>
        <v>54.74530544573814</v>
      </c>
    </row>
    <row r="310" spans="1:47" ht="12.95" customHeight="1" x14ac:dyDescent="0.2">
      <c r="A310" s="40" t="s">
        <v>132</v>
      </c>
      <c r="B310" s="215" t="s">
        <v>79</v>
      </c>
      <c r="C310" s="40">
        <v>54335.777289999998</v>
      </c>
      <c r="D310" s="40">
        <v>1.1E-4</v>
      </c>
      <c r="E310" s="103">
        <f t="shared" si="192"/>
        <v>1860.9695478208323</v>
      </c>
      <c r="F310" s="103">
        <f t="shared" si="193"/>
        <v>1861</v>
      </c>
      <c r="G310" s="103">
        <f t="shared" si="217"/>
        <v>-3.0032000002393033E-2</v>
      </c>
      <c r="K310" s="103">
        <f t="shared" si="215"/>
        <v>-3.0032000002393033E-2</v>
      </c>
      <c r="P310" s="103">
        <f t="shared" si="194"/>
        <v>-3.8626013114421306E-2</v>
      </c>
      <c r="Q310" s="121">
        <f t="shared" si="195"/>
        <v>39317.277289999998</v>
      </c>
      <c r="S310" s="103">
        <f t="shared" si="196"/>
        <v>7.3857061369713884E-5</v>
      </c>
      <c r="T310" s="103">
        <f t="shared" si="216"/>
        <v>1</v>
      </c>
      <c r="U310" s="103">
        <f t="shared" si="218"/>
        <v>7.3857061369713884E-5</v>
      </c>
      <c r="Z310" s="103">
        <f t="shared" si="197"/>
        <v>1861</v>
      </c>
      <c r="AA310" s="103">
        <f t="shared" si="198"/>
        <v>-1.1902799804692442E-2</v>
      </c>
      <c r="AB310" s="103">
        <f t="shared" si="199"/>
        <v>-2.8736329106664779E-2</v>
      </c>
      <c r="AC310" s="103">
        <f t="shared" si="200"/>
        <v>8.5940131120282731E-3</v>
      </c>
      <c r="AD310" s="103">
        <f t="shared" si="209"/>
        <v>-1.812920019770059E-2</v>
      </c>
      <c r="AE310" s="103">
        <f t="shared" si="210"/>
        <v>3.2866789980830712E-4</v>
      </c>
      <c r="AF310" s="103">
        <f t="shared" si="211"/>
        <v>8.5940131120282731E-3</v>
      </c>
      <c r="AG310" s="118"/>
      <c r="AH310" s="103">
        <f t="shared" si="201"/>
        <v>-1.295670895728254E-3</v>
      </c>
      <c r="AI310" s="103">
        <f t="shared" si="202"/>
        <v>0.95175915241786502</v>
      </c>
      <c r="AJ310" s="103">
        <f t="shared" si="203"/>
        <v>2.6747532354627186E-2</v>
      </c>
      <c r="AK310" s="103">
        <f t="shared" si="204"/>
        <v>-0.10189020245654873</v>
      </c>
      <c r="AL310" s="103">
        <f t="shared" si="205"/>
        <v>-2.0129867088159292</v>
      </c>
      <c r="AM310" s="103">
        <f t="shared" si="206"/>
        <v>-1.5798783895526187</v>
      </c>
      <c r="AN310" s="103">
        <f t="shared" si="219"/>
        <v>54.640336141844699</v>
      </c>
      <c r="AO310" s="103">
        <f t="shared" si="219"/>
        <v>54.640336142098818</v>
      </c>
      <c r="AP310" s="103">
        <f t="shared" si="219"/>
        <v>54.640336135291911</v>
      </c>
      <c r="AQ310" s="103">
        <f t="shared" si="219"/>
        <v>54.640336317621262</v>
      </c>
      <c r="AR310" s="103">
        <f t="shared" si="219"/>
        <v>54.640331433791467</v>
      </c>
      <c r="AS310" s="103">
        <f t="shared" si="219"/>
        <v>54.640462274351073</v>
      </c>
      <c r="AT310" s="103">
        <f t="shared" si="219"/>
        <v>54.636973666503231</v>
      </c>
      <c r="AU310" s="103">
        <f t="shared" si="208"/>
        <v>54.746708306714993</v>
      </c>
    </row>
    <row r="311" spans="1:47" ht="12.95" customHeight="1" x14ac:dyDescent="0.2">
      <c r="A311" s="40" t="s">
        <v>132</v>
      </c>
      <c r="B311" s="215" t="s">
        <v>79</v>
      </c>
      <c r="C311" s="40">
        <v>54337.749620000002</v>
      </c>
      <c r="D311" s="40">
        <v>1.1999999999999999E-3</v>
      </c>
      <c r="E311" s="103">
        <f t="shared" si="192"/>
        <v>1862.9694727854987</v>
      </c>
      <c r="F311" s="103">
        <f t="shared" si="193"/>
        <v>1863</v>
      </c>
      <c r="G311" s="103">
        <f t="shared" si="217"/>
        <v>-3.0105999998340849E-2</v>
      </c>
      <c r="K311" s="103">
        <f t="shared" si="215"/>
        <v>-3.0105999998340849E-2</v>
      </c>
      <c r="P311" s="103">
        <f t="shared" si="194"/>
        <v>-3.8672099567130171E-2</v>
      </c>
      <c r="Q311" s="121">
        <f t="shared" si="195"/>
        <v>39319.249620000002</v>
      </c>
      <c r="S311" s="103">
        <f t="shared" si="196"/>
        <v>7.3378061822412601E-5</v>
      </c>
      <c r="T311" s="103">
        <f t="shared" si="216"/>
        <v>1</v>
      </c>
      <c r="U311" s="103">
        <f t="shared" si="218"/>
        <v>7.3378061822412601E-5</v>
      </c>
      <c r="Z311" s="103">
        <f t="shared" si="197"/>
        <v>1863</v>
      </c>
      <c r="AA311" s="103">
        <f t="shared" si="198"/>
        <v>-1.1952945092746373E-2</v>
      </c>
      <c r="AB311" s="103">
        <f t="shared" si="199"/>
        <v>-2.8764028548237529E-2</v>
      </c>
      <c r="AC311" s="103">
        <f t="shared" si="200"/>
        <v>8.5660995687893218E-3</v>
      </c>
      <c r="AD311" s="103">
        <f t="shared" si="209"/>
        <v>-1.8153054905594476E-2</v>
      </c>
      <c r="AE311" s="103">
        <f t="shared" si="210"/>
        <v>3.295334024055277E-4</v>
      </c>
      <c r="AF311" s="103">
        <f t="shared" si="211"/>
        <v>8.5660995687893218E-3</v>
      </c>
      <c r="AG311" s="118"/>
      <c r="AH311" s="103">
        <f t="shared" si="201"/>
        <v>-1.3419714501033198E-3</v>
      </c>
      <c r="AI311" s="103">
        <f t="shared" si="202"/>
        <v>0.95202336266699783</v>
      </c>
      <c r="AJ311" s="103">
        <f t="shared" si="203"/>
        <v>2.4156871687617404E-2</v>
      </c>
      <c r="AK311" s="103">
        <f t="shared" si="204"/>
        <v>-0.10201487637740318</v>
      </c>
      <c r="AL311" s="103">
        <f t="shared" si="205"/>
        <v>-2.0103952078805256</v>
      </c>
      <c r="AM311" s="103">
        <f t="shared" si="206"/>
        <v>-1.5753576774877873</v>
      </c>
      <c r="AN311" s="103">
        <f t="shared" si="219"/>
        <v>54.643041262755141</v>
      </c>
      <c r="AO311" s="103">
        <f t="shared" si="219"/>
        <v>54.643041262997471</v>
      </c>
      <c r="AP311" s="103">
        <f t="shared" si="219"/>
        <v>54.64304125645598</v>
      </c>
      <c r="AQ311" s="103">
        <f t="shared" si="219"/>
        <v>54.643041433037702</v>
      </c>
      <c r="AR311" s="103">
        <f t="shared" si="219"/>
        <v>54.643036666405138</v>
      </c>
      <c r="AS311" s="103">
        <f t="shared" si="219"/>
        <v>54.643165359413061</v>
      </c>
      <c r="AT311" s="103">
        <f t="shared" si="219"/>
        <v>54.639707353421976</v>
      </c>
      <c r="AU311" s="103">
        <f t="shared" si="208"/>
        <v>54.749514028668699</v>
      </c>
    </row>
    <row r="312" spans="1:47" ht="12.95" customHeight="1" x14ac:dyDescent="0.2">
      <c r="A312" s="40" t="s">
        <v>132</v>
      </c>
      <c r="B312" s="215" t="s">
        <v>79</v>
      </c>
      <c r="C312" s="40">
        <v>54338.734850000001</v>
      </c>
      <c r="D312" s="40">
        <v>7.9000000000000001E-4</v>
      </c>
      <c r="E312" s="103">
        <f t="shared" si="192"/>
        <v>1863.968487186198</v>
      </c>
      <c r="F312" s="103">
        <f t="shared" si="193"/>
        <v>1864</v>
      </c>
      <c r="G312" s="103">
        <f t="shared" si="217"/>
        <v>-3.1077999999979511E-2</v>
      </c>
      <c r="K312" s="103">
        <f t="shared" si="215"/>
        <v>-3.1077999999979511E-2</v>
      </c>
      <c r="P312" s="103">
        <f t="shared" si="194"/>
        <v>-3.8695120014445805E-2</v>
      </c>
      <c r="Q312" s="121">
        <f t="shared" si="195"/>
        <v>39320.234850000001</v>
      </c>
      <c r="S312" s="103">
        <f t="shared" si="196"/>
        <v>5.8020517314783001E-5</v>
      </c>
      <c r="T312" s="103">
        <f t="shared" si="216"/>
        <v>1</v>
      </c>
      <c r="U312" s="103">
        <f t="shared" si="218"/>
        <v>5.8020517314783001E-5</v>
      </c>
      <c r="Z312" s="103">
        <f t="shared" si="197"/>
        <v>1864</v>
      </c>
      <c r="AA312" s="103">
        <f t="shared" si="198"/>
        <v>-1.1978019010203823E-2</v>
      </c>
      <c r="AB312" s="103">
        <f t="shared" si="199"/>
        <v>-2.9712877112969729E-2</v>
      </c>
      <c r="AC312" s="103">
        <f t="shared" si="200"/>
        <v>7.6171200144662943E-3</v>
      </c>
      <c r="AD312" s="103">
        <f t="shared" si="209"/>
        <v>-1.9099980989775688E-2</v>
      </c>
      <c r="AE312" s="103">
        <f t="shared" si="210"/>
        <v>3.6480927380979267E-4</v>
      </c>
      <c r="AF312" s="103">
        <f t="shared" si="211"/>
        <v>7.6171200144662943E-3</v>
      </c>
      <c r="AG312" s="118"/>
      <c r="AH312" s="103">
        <f t="shared" si="201"/>
        <v>-1.3651228870097812E-3</v>
      </c>
      <c r="AI312" s="103">
        <f t="shared" si="202"/>
        <v>0.9521556438355927</v>
      </c>
      <c r="AJ312" s="103">
        <f t="shared" si="203"/>
        <v>2.2860939720703011E-2</v>
      </c>
      <c r="AK312" s="103">
        <f t="shared" si="204"/>
        <v>-0.10207698229910904</v>
      </c>
      <c r="AL312" s="103">
        <f t="shared" si="205"/>
        <v>-2.0090989175637111</v>
      </c>
      <c r="AM312" s="103">
        <f t="shared" si="206"/>
        <v>-1.5731032984496467</v>
      </c>
      <c r="AN312" s="103">
        <f t="shared" si="219"/>
        <v>54.64439410494321</v>
      </c>
      <c r="AO312" s="103">
        <f t="shared" si="219"/>
        <v>54.644394105179813</v>
      </c>
      <c r="AP312" s="103">
        <f t="shared" si="219"/>
        <v>54.644394098768046</v>
      </c>
      <c r="AQ312" s="103">
        <f t="shared" si="219"/>
        <v>54.644394272523591</v>
      </c>
      <c r="AR312" s="103">
        <f t="shared" si="219"/>
        <v>54.64438956386762</v>
      </c>
      <c r="AS312" s="103">
        <f t="shared" si="219"/>
        <v>54.644517187851953</v>
      </c>
      <c r="AT312" s="103">
        <f t="shared" si="219"/>
        <v>54.641074520998373</v>
      </c>
      <c r="AU312" s="103">
        <f t="shared" si="208"/>
        <v>54.750916889645545</v>
      </c>
    </row>
    <row r="313" spans="1:47" ht="12.95" customHeight="1" x14ac:dyDescent="0.2">
      <c r="A313" s="40" t="s">
        <v>132</v>
      </c>
      <c r="B313" s="215" t="s">
        <v>79</v>
      </c>
      <c r="C313" s="40">
        <v>54339.722020000001</v>
      </c>
      <c r="D313" s="40">
        <v>2.4000000000000001E-4</v>
      </c>
      <c r="E313" s="103">
        <f t="shared" si="192"/>
        <v>1864.9694687295334</v>
      </c>
      <c r="F313" s="103">
        <f t="shared" si="193"/>
        <v>1865</v>
      </c>
      <c r="G313" s="103">
        <f t="shared" si="217"/>
        <v>-3.0109999999694992E-2</v>
      </c>
      <c r="K313" s="103">
        <f t="shared" si="215"/>
        <v>-3.0109999999694992E-2</v>
      </c>
      <c r="P313" s="103">
        <f t="shared" si="194"/>
        <v>-3.8718125220300104E-2</v>
      </c>
      <c r="Q313" s="121">
        <f t="shared" si="195"/>
        <v>39321.222020000001</v>
      </c>
      <c r="S313" s="103">
        <f t="shared" si="196"/>
        <v>7.4099819813617799E-5</v>
      </c>
      <c r="T313" s="103">
        <f t="shared" si="216"/>
        <v>1</v>
      </c>
      <c r="U313" s="103">
        <f t="shared" si="218"/>
        <v>7.4099819813617799E-5</v>
      </c>
      <c r="Z313" s="103">
        <f t="shared" si="197"/>
        <v>1865</v>
      </c>
      <c r="AA313" s="103">
        <f t="shared" si="198"/>
        <v>-1.2003093722556939E-2</v>
      </c>
      <c r="AB313" s="103">
        <f t="shared" si="199"/>
        <v>-2.872172495669079E-2</v>
      </c>
      <c r="AC313" s="103">
        <f t="shared" si="200"/>
        <v>8.6081252206051118E-3</v>
      </c>
      <c r="AD313" s="103">
        <f t="shared" si="209"/>
        <v>-1.8106906277138055E-2</v>
      </c>
      <c r="AE313" s="103">
        <f t="shared" si="210"/>
        <v>3.2786005492906148E-4</v>
      </c>
      <c r="AF313" s="103">
        <f t="shared" si="211"/>
        <v>8.6081252206051118E-3</v>
      </c>
      <c r="AG313" s="118"/>
      <c r="AH313" s="103">
        <f t="shared" si="201"/>
        <v>-1.3882750430042033E-3</v>
      </c>
      <c r="AI313" s="103">
        <f t="shared" si="202"/>
        <v>0.95228804221037788</v>
      </c>
      <c r="AJ313" s="103">
        <f t="shared" si="203"/>
        <v>2.1564609030828456E-2</v>
      </c>
      <c r="AK313" s="103">
        <f t="shared" si="204"/>
        <v>-0.10213893388889758</v>
      </c>
      <c r="AL313" s="103">
        <f t="shared" si="205"/>
        <v>-2.0078022668549278</v>
      </c>
      <c r="AM313" s="103">
        <f t="shared" si="206"/>
        <v>-1.5708528870122633</v>
      </c>
      <c r="AN313" s="103">
        <f t="shared" si="219"/>
        <v>54.645747135175412</v>
      </c>
      <c r="AO313" s="103">
        <f t="shared" si="219"/>
        <v>54.645747135406388</v>
      </c>
      <c r="AP313" s="103">
        <f t="shared" si="219"/>
        <v>54.645747129122398</v>
      </c>
      <c r="AQ313" s="103">
        <f t="shared" si="219"/>
        <v>54.645747300083293</v>
      </c>
      <c r="AR313" s="103">
        <f t="shared" si="219"/>
        <v>54.645742648989639</v>
      </c>
      <c r="AS313" s="103">
        <f t="shared" si="219"/>
        <v>54.645869207145608</v>
      </c>
      <c r="AT313" s="103">
        <f t="shared" si="219"/>
        <v>54.642441904746597</v>
      </c>
      <c r="AU313" s="103">
        <f t="shared" si="208"/>
        <v>54.752319750622398</v>
      </c>
    </row>
    <row r="314" spans="1:47" ht="12.95" customHeight="1" x14ac:dyDescent="0.2">
      <c r="A314" s="40" t="s">
        <v>132</v>
      </c>
      <c r="B314" s="215" t="s">
        <v>79</v>
      </c>
      <c r="C314" s="40">
        <v>54340.709360000001</v>
      </c>
      <c r="D314" s="40">
        <v>2.5000000000000001E-4</v>
      </c>
      <c r="E314" s="103">
        <f t="shared" si="192"/>
        <v>1865.9706226513463</v>
      </c>
      <c r="F314" s="103">
        <f t="shared" si="193"/>
        <v>1866</v>
      </c>
      <c r="G314" s="103">
        <f t="shared" si="217"/>
        <v>-2.8972000000067055E-2</v>
      </c>
      <c r="K314" s="103">
        <f t="shared" si="215"/>
        <v>-2.8972000000067055E-2</v>
      </c>
      <c r="P314" s="103">
        <f t="shared" si="194"/>
        <v>-3.8741115143151553E-2</v>
      </c>
      <c r="Q314" s="121">
        <f t="shared" si="195"/>
        <v>39322.209360000001</v>
      </c>
      <c r="S314" s="103">
        <f t="shared" si="196"/>
        <v>9.5435610678842845E-5</v>
      </c>
      <c r="T314" s="103">
        <f t="shared" si="216"/>
        <v>1</v>
      </c>
      <c r="U314" s="103">
        <f t="shared" si="218"/>
        <v>9.5435610678842845E-5</v>
      </c>
      <c r="Z314" s="103">
        <f t="shared" si="197"/>
        <v>1866</v>
      </c>
      <c r="AA314" s="103">
        <f t="shared" si="198"/>
        <v>-1.2028169189217966E-2</v>
      </c>
      <c r="AB314" s="103">
        <f t="shared" si="199"/>
        <v>-2.7560572122568225E-2</v>
      </c>
      <c r="AC314" s="103">
        <f t="shared" si="200"/>
        <v>9.7691151430844975E-3</v>
      </c>
      <c r="AD314" s="103">
        <f t="shared" si="209"/>
        <v>-1.6943830810849089E-2</v>
      </c>
      <c r="AE314" s="103">
        <f t="shared" si="210"/>
        <v>2.8709340254667892E-4</v>
      </c>
      <c r="AF314" s="103">
        <f t="shared" si="211"/>
        <v>9.7691151430844975E-3</v>
      </c>
      <c r="AG314" s="118"/>
      <c r="AH314" s="103">
        <f t="shared" si="201"/>
        <v>-1.4114278774988319E-3</v>
      </c>
      <c r="AI314" s="103">
        <f t="shared" si="202"/>
        <v>0.95242055767346023</v>
      </c>
      <c r="AJ314" s="103">
        <f t="shared" si="203"/>
        <v>2.0267881397295989E-2</v>
      </c>
      <c r="AK314" s="103">
        <f t="shared" si="204"/>
        <v>-0.10220073091702793</v>
      </c>
      <c r="AL314" s="103">
        <f t="shared" si="205"/>
        <v>-2.0065052553850178</v>
      </c>
      <c r="AM314" s="103">
        <f t="shared" si="206"/>
        <v>-1.568606430445177</v>
      </c>
      <c r="AN314" s="103">
        <f t="shared" si="219"/>
        <v>54.647100353618185</v>
      </c>
      <c r="AO314" s="103">
        <f t="shared" si="219"/>
        <v>54.647100353843655</v>
      </c>
      <c r="AP314" s="103">
        <f t="shared" si="219"/>
        <v>54.647100347685495</v>
      </c>
      <c r="AQ314" s="103">
        <f t="shared" si="219"/>
        <v>54.647100515883096</v>
      </c>
      <c r="AR314" s="103">
        <f t="shared" si="219"/>
        <v>54.647095921937819</v>
      </c>
      <c r="AS314" s="103">
        <f t="shared" si="219"/>
        <v>54.647221417480885</v>
      </c>
      <c r="AT314" s="103">
        <f t="shared" si="219"/>
        <v>54.643809504736474</v>
      </c>
      <c r="AU314" s="103">
        <f t="shared" si="208"/>
        <v>54.753722611599251</v>
      </c>
    </row>
    <row r="315" spans="1:47" ht="12.95" customHeight="1" x14ac:dyDescent="0.2">
      <c r="A315" s="40" t="s">
        <v>132</v>
      </c>
      <c r="B315" s="215" t="s">
        <v>79</v>
      </c>
      <c r="C315" s="40">
        <v>54344.652739999998</v>
      </c>
      <c r="D315" s="40">
        <v>4.2999999999999999E-4</v>
      </c>
      <c r="E315" s="103">
        <f t="shared" si="192"/>
        <v>1869.969174672126</v>
      </c>
      <c r="F315" s="103">
        <f t="shared" si="193"/>
        <v>1870</v>
      </c>
      <c r="G315" s="103">
        <f t="shared" si="217"/>
        <v>-3.0400000003282912E-2</v>
      </c>
      <c r="K315" s="103">
        <f t="shared" si="215"/>
        <v>-3.0400000003282912E-2</v>
      </c>
      <c r="P315" s="103">
        <f t="shared" si="194"/>
        <v>-3.8832921174687916E-2</v>
      </c>
      <c r="Q315" s="121">
        <f t="shared" si="195"/>
        <v>39326.152739999998</v>
      </c>
      <c r="S315" s="103">
        <f t="shared" si="196"/>
        <v>7.1114159483130746E-5</v>
      </c>
      <c r="T315" s="103">
        <f t="shared" si="216"/>
        <v>1</v>
      </c>
      <c r="U315" s="103">
        <f t="shared" si="218"/>
        <v>7.1114159483130746E-5</v>
      </c>
      <c r="Z315" s="103">
        <f t="shared" si="197"/>
        <v>1870</v>
      </c>
      <c r="AA315" s="103">
        <f t="shared" si="198"/>
        <v>-1.2128477785970208E-2</v>
      </c>
      <c r="AB315" s="103">
        <f t="shared" si="199"/>
        <v>-2.8895954815774477E-2</v>
      </c>
      <c r="AC315" s="103">
        <f t="shared" si="200"/>
        <v>8.4329211714050042E-3</v>
      </c>
      <c r="AD315" s="103">
        <f t="shared" si="209"/>
        <v>-1.8271522217312704E-2</v>
      </c>
      <c r="AE315" s="103">
        <f t="shared" si="210"/>
        <v>3.3384852413775179E-4</v>
      </c>
      <c r="AF315" s="103">
        <f t="shared" si="211"/>
        <v>8.4329211714050042E-3</v>
      </c>
      <c r="AG315" s="118"/>
      <c r="AH315" s="103">
        <f t="shared" si="201"/>
        <v>-1.504045187508434E-3</v>
      </c>
      <c r="AI315" s="103">
        <f t="shared" si="202"/>
        <v>0.95295178803636671</v>
      </c>
      <c r="AJ315" s="103">
        <f t="shared" si="203"/>
        <v>1.5077037146659616E-2</v>
      </c>
      <c r="AK315" s="103">
        <f t="shared" si="204"/>
        <v>-0.1024463688136593</v>
      </c>
      <c r="AL315" s="103">
        <f t="shared" si="205"/>
        <v>-2.0013135945170926</v>
      </c>
      <c r="AM315" s="103">
        <f t="shared" si="206"/>
        <v>-1.559659900102158</v>
      </c>
      <c r="AN315" s="103">
        <f t="shared" si="219"/>
        <v>54.652515112818357</v>
      </c>
      <c r="AO315" s="103">
        <f t="shared" si="219"/>
        <v>54.652515113022815</v>
      </c>
      <c r="AP315" s="103">
        <f t="shared" si="219"/>
        <v>54.652515107348982</v>
      </c>
      <c r="AQ315" s="103">
        <f t="shared" si="219"/>
        <v>54.65251526480337</v>
      </c>
      <c r="AR315" s="103">
        <f t="shared" si="219"/>
        <v>54.652510895319502</v>
      </c>
      <c r="AS315" s="103">
        <f t="shared" si="219"/>
        <v>54.652632172967778</v>
      </c>
      <c r="AT315" s="103">
        <f t="shared" si="219"/>
        <v>54.649282068493896</v>
      </c>
      <c r="AU315" s="103">
        <f t="shared" si="208"/>
        <v>54.759334055506656</v>
      </c>
    </row>
    <row r="316" spans="1:47" ht="12.95" customHeight="1" x14ac:dyDescent="0.2">
      <c r="A316" s="40" t="s">
        <v>132</v>
      </c>
      <c r="B316" s="215" t="s">
        <v>79</v>
      </c>
      <c r="C316" s="40">
        <v>54345.638959999997</v>
      </c>
      <c r="D316" s="40">
        <v>2.9E-4</v>
      </c>
      <c r="E316" s="103">
        <f t="shared" si="192"/>
        <v>1870.9691929239636</v>
      </c>
      <c r="F316" s="103">
        <f t="shared" si="193"/>
        <v>1871</v>
      </c>
      <c r="G316" s="103">
        <f t="shared" si="217"/>
        <v>-3.0382000004465226E-2</v>
      </c>
      <c r="K316" s="103">
        <f t="shared" si="215"/>
        <v>-3.0382000004465226E-2</v>
      </c>
      <c r="P316" s="103">
        <f t="shared" si="194"/>
        <v>-3.8855834060392634E-2</v>
      </c>
      <c r="Q316" s="121">
        <f t="shared" si="195"/>
        <v>39327.138959999997</v>
      </c>
      <c r="S316" s="103">
        <f t="shared" si="196"/>
        <v>7.1805863607395145E-5</v>
      </c>
      <c r="T316" s="103">
        <f t="shared" si="216"/>
        <v>1</v>
      </c>
      <c r="U316" s="103">
        <f t="shared" si="218"/>
        <v>7.1805863607395145E-5</v>
      </c>
      <c r="Z316" s="103">
        <f t="shared" si="197"/>
        <v>1871</v>
      </c>
      <c r="AA316" s="103">
        <f t="shared" si="198"/>
        <v>-1.2153556414136126E-2</v>
      </c>
      <c r="AB316" s="103">
        <f t="shared" si="199"/>
        <v>-2.8854799199995798E-2</v>
      </c>
      <c r="AC316" s="103">
        <f t="shared" si="200"/>
        <v>8.4738340559274081E-3</v>
      </c>
      <c r="AD316" s="103">
        <f t="shared" si="209"/>
        <v>-1.8228443590329102E-2</v>
      </c>
      <c r="AE316" s="103">
        <f t="shared" si="210"/>
        <v>3.3227615572581012E-4</v>
      </c>
      <c r="AF316" s="103">
        <f t="shared" si="211"/>
        <v>8.4738340559274081E-3</v>
      </c>
      <c r="AG316" s="118"/>
      <c r="AH316" s="103">
        <f t="shared" si="201"/>
        <v>-1.527200804469429E-3</v>
      </c>
      <c r="AI316" s="103">
        <f t="shared" si="202"/>
        <v>0.95308488715797646</v>
      </c>
      <c r="AJ316" s="103">
        <f t="shared" si="203"/>
        <v>1.3778351618635009E-2</v>
      </c>
      <c r="AK316" s="103">
        <f t="shared" si="204"/>
        <v>-0.10250738958289532</v>
      </c>
      <c r="AL316" s="103">
        <f t="shared" si="205"/>
        <v>-2.0000147737104843</v>
      </c>
      <c r="AM316" s="103">
        <f t="shared" si="206"/>
        <v>-1.5574330287576688</v>
      </c>
      <c r="AN316" s="103">
        <f t="shared" si="219"/>
        <v>54.653869274805004</v>
      </c>
      <c r="AO316" s="103">
        <f t="shared" si="219"/>
        <v>54.65386927500446</v>
      </c>
      <c r="AP316" s="103">
        <f t="shared" si="219"/>
        <v>54.65386926944705</v>
      </c>
      <c r="AQ316" s="103">
        <f t="shared" si="219"/>
        <v>54.653869424292246</v>
      </c>
      <c r="AR316" s="103">
        <f t="shared" si="219"/>
        <v>54.653865109892656</v>
      </c>
      <c r="AS316" s="103">
        <f t="shared" si="219"/>
        <v>54.653985341306509</v>
      </c>
      <c r="AT316" s="103">
        <f t="shared" si="219"/>
        <v>54.650650750724395</v>
      </c>
      <c r="AU316" s="103">
        <f t="shared" si="208"/>
        <v>54.760736916483509</v>
      </c>
    </row>
    <row r="317" spans="1:47" ht="12.95" customHeight="1" x14ac:dyDescent="0.2">
      <c r="A317" s="40" t="s">
        <v>132</v>
      </c>
      <c r="B317" s="215" t="s">
        <v>79</v>
      </c>
      <c r="C317" s="40">
        <v>54346.627589999996</v>
      </c>
      <c r="D317" s="40">
        <v>4.6000000000000001E-4</v>
      </c>
      <c r="E317" s="103">
        <f t="shared" si="192"/>
        <v>1871.9716548942292</v>
      </c>
      <c r="F317" s="103">
        <f t="shared" si="193"/>
        <v>1872</v>
      </c>
      <c r="G317" s="103">
        <f t="shared" si="217"/>
        <v>-2.7954000004683621E-2</v>
      </c>
      <c r="K317" s="103">
        <f t="shared" si="215"/>
        <v>-2.7954000004683621E-2</v>
      </c>
      <c r="P317" s="103">
        <f t="shared" si="194"/>
        <v>-3.8878731414440496E-2</v>
      </c>
      <c r="Q317" s="121">
        <f t="shared" si="195"/>
        <v>39328.127589999996</v>
      </c>
      <c r="S317" s="103">
        <f t="shared" si="196"/>
        <v>1.1934975637532842E-4</v>
      </c>
      <c r="T317" s="103">
        <f t="shared" si="216"/>
        <v>1</v>
      </c>
      <c r="U317" s="103">
        <f t="shared" si="218"/>
        <v>1.1934975637532842E-4</v>
      </c>
      <c r="Z317" s="103">
        <f t="shared" si="197"/>
        <v>1872</v>
      </c>
      <c r="AA317" s="103">
        <f t="shared" si="198"/>
        <v>-1.2178635552351009E-2</v>
      </c>
      <c r="AB317" s="103">
        <f t="shared" si="199"/>
        <v>-2.6403643149011936E-2</v>
      </c>
      <c r="AC317" s="103">
        <f t="shared" si="200"/>
        <v>1.0924731409756874E-2</v>
      </c>
      <c r="AD317" s="103">
        <f t="shared" si="209"/>
        <v>-1.5775364452332612E-2</v>
      </c>
      <c r="AE317" s="103">
        <f t="shared" si="210"/>
        <v>2.4886212360391945E-4</v>
      </c>
      <c r="AF317" s="103">
        <f t="shared" si="211"/>
        <v>1.0924731409756874E-2</v>
      </c>
      <c r="AG317" s="118"/>
      <c r="AH317" s="103">
        <f t="shared" si="201"/>
        <v>-1.5503568556716853E-3</v>
      </c>
      <c r="AI317" s="103">
        <f t="shared" si="202"/>
        <v>0.95321810265176443</v>
      </c>
      <c r="AJ317" s="103">
        <f t="shared" si="203"/>
        <v>1.2479279903501578E-2</v>
      </c>
      <c r="AK317" s="103">
        <f t="shared" si="204"/>
        <v>-0.10256825440933674</v>
      </c>
      <c r="AL317" s="103">
        <f t="shared" si="205"/>
        <v>-1.9987155899316891</v>
      </c>
      <c r="AM317" s="103">
        <f t="shared" si="206"/>
        <v>-1.5552100369938864</v>
      </c>
      <c r="AN317" s="103">
        <f t="shared" si="219"/>
        <v>54.655223625997422</v>
      </c>
      <c r="AO317" s="103">
        <f t="shared" si="219"/>
        <v>54.655223626191976</v>
      </c>
      <c r="AP317" s="103">
        <f t="shared" si="219"/>
        <v>54.655223620749169</v>
      </c>
      <c r="AQ317" s="103">
        <f t="shared" si="219"/>
        <v>54.65522377301545</v>
      </c>
      <c r="AR317" s="103">
        <f t="shared" si="219"/>
        <v>54.65521951328855</v>
      </c>
      <c r="AS317" s="103">
        <f t="shared" si="219"/>
        <v>54.655338701803522</v>
      </c>
      <c r="AT317" s="103">
        <f t="shared" si="219"/>
        <v>54.652019649606508</v>
      </c>
      <c r="AU317" s="103">
        <f t="shared" si="208"/>
        <v>54.762139777460362</v>
      </c>
    </row>
    <row r="318" spans="1:47" ht="12.95" customHeight="1" x14ac:dyDescent="0.2">
      <c r="A318" s="40" t="s">
        <v>132</v>
      </c>
      <c r="B318" s="215" t="s">
        <v>79</v>
      </c>
      <c r="C318" s="40">
        <v>54347.613149999997</v>
      </c>
      <c r="D318" s="40">
        <v>4.2999999999999999E-4</v>
      </c>
      <c r="E318" s="103">
        <f t="shared" si="192"/>
        <v>1872.971003911977</v>
      </c>
      <c r="F318" s="103">
        <f t="shared" si="193"/>
        <v>1873</v>
      </c>
      <c r="G318" s="103">
        <f t="shared" si="217"/>
        <v>-2.8596000003744848E-2</v>
      </c>
      <c r="K318" s="103">
        <f t="shared" si="215"/>
        <v>-2.8596000003744848E-2</v>
      </c>
      <c r="P318" s="103">
        <f t="shared" si="194"/>
        <v>-3.8901613195489036E-2</v>
      </c>
      <c r="Q318" s="121">
        <f t="shared" si="195"/>
        <v>39329.113149999997</v>
      </c>
      <c r="S318" s="103">
        <f t="shared" si="196"/>
        <v>1.0620566325785183E-4</v>
      </c>
      <c r="T318" s="103">
        <f t="shared" si="216"/>
        <v>1</v>
      </c>
      <c r="U318" s="103">
        <f t="shared" si="218"/>
        <v>1.0620566325785183E-4</v>
      </c>
      <c r="Z318" s="103">
        <f t="shared" si="197"/>
        <v>1873</v>
      </c>
      <c r="AA318" s="103">
        <f t="shared" si="198"/>
        <v>-1.2203715159782651E-2</v>
      </c>
      <c r="AB318" s="103">
        <f t="shared" si="199"/>
        <v>-2.702248670346185E-2</v>
      </c>
      <c r="AC318" s="103">
        <f t="shared" si="200"/>
        <v>1.0305613191744188E-2</v>
      </c>
      <c r="AD318" s="103">
        <f t="shared" si="209"/>
        <v>-1.6392284843962199E-2</v>
      </c>
      <c r="AE318" s="103">
        <f t="shared" si="210"/>
        <v>2.6870700240559279E-4</v>
      </c>
      <c r="AF318" s="103">
        <f t="shared" si="211"/>
        <v>1.0305613191744188E-2</v>
      </c>
      <c r="AG318" s="118"/>
      <c r="AH318" s="103">
        <f t="shared" si="201"/>
        <v>-1.573513300282998E-3</v>
      </c>
      <c r="AI318" s="103">
        <f t="shared" si="202"/>
        <v>0.95335143439690551</v>
      </c>
      <c r="AJ318" s="103">
        <f t="shared" si="203"/>
        <v>1.1179823807556562E-2</v>
      </c>
      <c r="AK318" s="103">
        <f t="shared" si="204"/>
        <v>-0.10262896306234931</v>
      </c>
      <c r="AL318" s="103">
        <f t="shared" si="205"/>
        <v>-1.9974160428128793</v>
      </c>
      <c r="AM318" s="103">
        <f t="shared" si="206"/>
        <v>-1.5529909124422701</v>
      </c>
      <c r="AN318" s="103">
        <f t="shared" si="219"/>
        <v>54.656578166560877</v>
      </c>
      <c r="AO318" s="103">
        <f t="shared" si="219"/>
        <v>54.656578166750627</v>
      </c>
      <c r="AP318" s="103">
        <f t="shared" si="219"/>
        <v>54.656578161420619</v>
      </c>
      <c r="AQ318" s="103">
        <f t="shared" si="219"/>
        <v>54.656578311138098</v>
      </c>
      <c r="AR318" s="103">
        <f t="shared" si="219"/>
        <v>54.656574105672746</v>
      </c>
      <c r="AS318" s="103">
        <f t="shared" si="219"/>
        <v>54.656692254644156</v>
      </c>
      <c r="AT318" s="103">
        <f t="shared" si="219"/>
        <v>54.653388765207069</v>
      </c>
      <c r="AU318" s="103">
        <f t="shared" si="208"/>
        <v>54.763542638437208</v>
      </c>
    </row>
    <row r="319" spans="1:47" ht="12.95" customHeight="1" x14ac:dyDescent="0.2">
      <c r="A319" s="40" t="s">
        <v>132</v>
      </c>
      <c r="B319" s="215" t="s">
        <v>79</v>
      </c>
      <c r="C319" s="40">
        <v>54348.602559999999</v>
      </c>
      <c r="D319" s="40">
        <v>1.75E-3</v>
      </c>
      <c r="E319" s="103">
        <f t="shared" si="192"/>
        <v>1873.9742567952626</v>
      </c>
      <c r="F319" s="103">
        <f t="shared" si="193"/>
        <v>1874</v>
      </c>
      <c r="G319" s="103">
        <f t="shared" si="217"/>
        <v>-2.5388000001839828E-2</v>
      </c>
      <c r="K319" s="103">
        <f t="shared" si="215"/>
        <v>-2.5388000001839828E-2</v>
      </c>
      <c r="P319" s="103">
        <f t="shared" si="194"/>
        <v>-3.8924479362224491E-2</v>
      </c>
      <c r="Q319" s="121">
        <f t="shared" si="195"/>
        <v>39330.102559999999</v>
      </c>
      <c r="S319" s="103">
        <f t="shared" si="196"/>
        <v>1.8323627347411998E-4</v>
      </c>
      <c r="T319" s="103">
        <f t="shared" si="216"/>
        <v>1</v>
      </c>
      <c r="U319" s="103">
        <f t="shared" si="218"/>
        <v>1.8323627347411998E-4</v>
      </c>
      <c r="Z319" s="103">
        <f t="shared" si="197"/>
        <v>1874</v>
      </c>
      <c r="AA319" s="103">
        <f t="shared" si="198"/>
        <v>-1.2228795195564433E-2</v>
      </c>
      <c r="AB319" s="103">
        <f t="shared" si="199"/>
        <v>-2.379132990440308E-2</v>
      </c>
      <c r="AC319" s="103">
        <f t="shared" si="200"/>
        <v>1.3536479360384664E-2</v>
      </c>
      <c r="AD319" s="103">
        <f t="shared" si="209"/>
        <v>-1.3159204806275394E-2</v>
      </c>
      <c r="AE319" s="103">
        <f t="shared" si="210"/>
        <v>1.7316467113350143E-4</v>
      </c>
      <c r="AF319" s="103">
        <f t="shared" si="211"/>
        <v>1.3536479360384664E-2</v>
      </c>
      <c r="AG319" s="118"/>
      <c r="AH319" s="103">
        <f t="shared" si="201"/>
        <v>-1.5966700974367459E-3</v>
      </c>
      <c r="AI319" s="103">
        <f t="shared" si="202"/>
        <v>0.95348488227215422</v>
      </c>
      <c r="AJ319" s="103">
        <f t="shared" si="203"/>
        <v>9.8799851409535344E-3</v>
      </c>
      <c r="AK319" s="103">
        <f t="shared" si="204"/>
        <v>-0.10268951531117437</v>
      </c>
      <c r="AL319" s="103">
        <f t="shared" si="205"/>
        <v>-1.9961161319863967</v>
      </c>
      <c r="AM319" s="103">
        <f t="shared" si="206"/>
        <v>-1.5507756427848707</v>
      </c>
      <c r="AN319" s="103">
        <f t="shared" si="219"/>
        <v>54.65793289666049</v>
      </c>
      <c r="AO319" s="103">
        <f t="shared" si="219"/>
        <v>54.65793289684553</v>
      </c>
      <c r="AP319" s="103">
        <f t="shared" si="219"/>
        <v>54.65793289162653</v>
      </c>
      <c r="AQ319" s="103">
        <f t="shared" si="219"/>
        <v>54.657933038825135</v>
      </c>
      <c r="AR319" s="103">
        <f t="shared" si="219"/>
        <v>54.657928887210645</v>
      </c>
      <c r="AS319" s="103">
        <f t="shared" si="219"/>
        <v>54.65804600001357</v>
      </c>
      <c r="AT319" s="103">
        <f t="shared" si="219"/>
        <v>54.654758097592513</v>
      </c>
      <c r="AU319" s="103">
        <f t="shared" si="208"/>
        <v>54.764945499414061</v>
      </c>
    </row>
    <row r="320" spans="1:47" ht="12.95" customHeight="1" x14ac:dyDescent="0.2">
      <c r="A320" s="40" t="s">
        <v>132</v>
      </c>
      <c r="B320" s="215" t="s">
        <v>79</v>
      </c>
      <c r="C320" s="40">
        <v>54349.58698</v>
      </c>
      <c r="D320" s="40">
        <v>2.3000000000000001E-4</v>
      </c>
      <c r="E320" s="103">
        <f t="shared" si="192"/>
        <v>1874.9724498632149</v>
      </c>
      <c r="F320" s="103">
        <f t="shared" si="193"/>
        <v>1875</v>
      </c>
      <c r="G320" s="103">
        <f t="shared" si="217"/>
        <v>-2.7170000001206063E-2</v>
      </c>
      <c r="K320" s="103">
        <f t="shared" si="215"/>
        <v>-2.7170000001206063E-2</v>
      </c>
      <c r="P320" s="103">
        <f t="shared" si="194"/>
        <v>-3.8947329873361969E-2</v>
      </c>
      <c r="Q320" s="121">
        <f t="shared" si="195"/>
        <v>39331.08698</v>
      </c>
      <c r="S320" s="103">
        <f t="shared" si="196"/>
        <v>1.3870549891757585E-4</v>
      </c>
      <c r="T320" s="103">
        <f t="shared" si="216"/>
        <v>1</v>
      </c>
      <c r="U320" s="103">
        <f t="shared" si="218"/>
        <v>1.3870549891757585E-4</v>
      </c>
      <c r="Z320" s="103">
        <f t="shared" si="197"/>
        <v>1875</v>
      </c>
      <c r="AA320" s="103">
        <f t="shared" si="198"/>
        <v>-1.2253875618794142E-2</v>
      </c>
      <c r="AB320" s="103">
        <f t="shared" si="199"/>
        <v>-2.5550172794975349E-2</v>
      </c>
      <c r="AC320" s="103">
        <f t="shared" si="200"/>
        <v>1.1777329872155906E-2</v>
      </c>
      <c r="AD320" s="103">
        <f t="shared" si="209"/>
        <v>-1.4916124382411921E-2</v>
      </c>
      <c r="AE320" s="103">
        <f t="shared" si="210"/>
        <v>2.2249076659158342E-4</v>
      </c>
      <c r="AF320" s="103">
        <f t="shared" si="211"/>
        <v>1.1777329872155906E-2</v>
      </c>
      <c r="AG320" s="118"/>
      <c r="AH320" s="103">
        <f t="shared" si="201"/>
        <v>-1.619827206230713E-3</v>
      </c>
      <c r="AI320" s="103">
        <f t="shared" si="202"/>
        <v>0.95361844615583691</v>
      </c>
      <c r="AJ320" s="103">
        <f t="shared" si="203"/>
        <v>8.5797657177755365E-3</v>
      </c>
      <c r="AK320" s="103">
        <f t="shared" si="204"/>
        <v>-0.10274991092492622</v>
      </c>
      <c r="AL320" s="103">
        <f t="shared" si="205"/>
        <v>-1.9948158570848202</v>
      </c>
      <c r="AM320" s="103">
        <f t="shared" si="206"/>
        <v>-1.5485642157541826</v>
      </c>
      <c r="AN320" s="103">
        <f t="shared" si="219"/>
        <v>54.659287816461173</v>
      </c>
      <c r="AO320" s="103">
        <f t="shared" si="219"/>
        <v>54.659287816641601</v>
      </c>
      <c r="AP320" s="103">
        <f t="shared" si="219"/>
        <v>54.659287811531833</v>
      </c>
      <c r="AQ320" s="103">
        <f t="shared" si="219"/>
        <v>54.659287956241307</v>
      </c>
      <c r="AR320" s="103">
        <f t="shared" si="219"/>
        <v>54.659283858067489</v>
      </c>
      <c r="AS320" s="103">
        <f t="shared" si="219"/>
        <v>54.659399938096676</v>
      </c>
      <c r="AT320" s="103">
        <f t="shared" si="219"/>
        <v>54.656127646828814</v>
      </c>
      <c r="AU320" s="103">
        <f t="shared" si="208"/>
        <v>54.766348360390914</v>
      </c>
    </row>
    <row r="321" spans="1:47" ht="12.95" customHeight="1" x14ac:dyDescent="0.2">
      <c r="A321" s="40" t="s">
        <v>132</v>
      </c>
      <c r="B321" s="215" t="s">
        <v>79</v>
      </c>
      <c r="C321" s="40">
        <v>54350.571380000001</v>
      </c>
      <c r="D321" s="40">
        <v>2.7E-4</v>
      </c>
      <c r="E321" s="103">
        <f t="shared" si="192"/>
        <v>1875.9706226513467</v>
      </c>
      <c r="F321" s="103">
        <f t="shared" si="193"/>
        <v>1876</v>
      </c>
      <c r="G321" s="103">
        <f t="shared" si="217"/>
        <v>-2.8972000000067055E-2</v>
      </c>
      <c r="K321" s="103">
        <f t="shared" si="215"/>
        <v>-2.8972000000067055E-2</v>
      </c>
      <c r="P321" s="103">
        <f t="shared" si="194"/>
        <v>-3.8970164687645387E-2</v>
      </c>
      <c r="Q321" s="121">
        <f t="shared" si="195"/>
        <v>39332.071380000001</v>
      </c>
      <c r="S321" s="103">
        <f t="shared" si="196"/>
        <v>9.9963297119938318E-5</v>
      </c>
      <c r="T321" s="103">
        <f t="shared" si="216"/>
        <v>1</v>
      </c>
      <c r="U321" s="103">
        <f t="shared" si="218"/>
        <v>9.9963297119938318E-5</v>
      </c>
      <c r="Z321" s="103">
        <f t="shared" si="197"/>
        <v>1876</v>
      </c>
      <c r="AA321" s="103">
        <f t="shared" si="198"/>
        <v>-1.2278956388534828E-2</v>
      </c>
      <c r="AB321" s="103">
        <f t="shared" si="199"/>
        <v>-2.7329015414339099E-2</v>
      </c>
      <c r="AC321" s="103">
        <f t="shared" si="200"/>
        <v>9.9981646875783314E-3</v>
      </c>
      <c r="AD321" s="103">
        <f t="shared" si="209"/>
        <v>-1.6693043611532225E-2</v>
      </c>
      <c r="AE321" s="103">
        <f t="shared" si="210"/>
        <v>2.7865770501651682E-4</v>
      </c>
      <c r="AF321" s="103">
        <f t="shared" si="211"/>
        <v>9.9981646875783314E-3</v>
      </c>
      <c r="AG321" s="118"/>
      <c r="AH321" s="103">
        <f t="shared" si="201"/>
        <v>-1.6429845857279552E-3</v>
      </c>
      <c r="AI321" s="103">
        <f t="shared" si="202"/>
        <v>0.95375212592585601</v>
      </c>
      <c r="AJ321" s="103">
        <f t="shared" si="203"/>
        <v>7.2791673559936048E-3</v>
      </c>
      <c r="AK321" s="103">
        <f t="shared" si="204"/>
        <v>-0.10281014967259502</v>
      </c>
      <c r="AL321" s="103">
        <f t="shared" si="205"/>
        <v>-1.9935152177409186</v>
      </c>
      <c r="AM321" s="103">
        <f t="shared" si="206"/>
        <v>-1.5463566191328026</v>
      </c>
      <c r="AN321" s="103">
        <f t="shared" si="219"/>
        <v>54.660642926127672</v>
      </c>
      <c r="AO321" s="103">
        <f t="shared" si="219"/>
        <v>54.660642926303581</v>
      </c>
      <c r="AP321" s="103">
        <f t="shared" si="219"/>
        <v>54.660642921301303</v>
      </c>
      <c r="AQ321" s="103">
        <f t="shared" si="219"/>
        <v>54.660643063551213</v>
      </c>
      <c r="AR321" s="103">
        <f t="shared" si="219"/>
        <v>54.660639018408361</v>
      </c>
      <c r="AS321" s="103">
        <f t="shared" si="219"/>
        <v>54.660754069078173</v>
      </c>
      <c r="AT321" s="103">
        <f t="shared" si="219"/>
        <v>54.657497412981527</v>
      </c>
      <c r="AU321" s="103">
        <f t="shared" si="208"/>
        <v>54.767751221367767</v>
      </c>
    </row>
    <row r="322" spans="1:47" ht="12.95" customHeight="1" x14ac:dyDescent="0.2">
      <c r="A322" s="40" t="s">
        <v>132</v>
      </c>
      <c r="B322" s="215" t="s">
        <v>79</v>
      </c>
      <c r="C322" s="40">
        <v>54351.55816</v>
      </c>
      <c r="D322" s="40">
        <v>2.7E-4</v>
      </c>
      <c r="E322" s="103">
        <f t="shared" si="192"/>
        <v>1876.971208738172</v>
      </c>
      <c r="F322" s="103">
        <f t="shared" si="193"/>
        <v>1877</v>
      </c>
      <c r="G322" s="103">
        <f t="shared" si="217"/>
        <v>-2.8393999993568286E-2</v>
      </c>
      <c r="K322" s="103">
        <f t="shared" si="215"/>
        <v>-2.8393999993568286E-2</v>
      </c>
      <c r="P322" s="103">
        <f t="shared" si="194"/>
        <v>-3.8992983763847668E-2</v>
      </c>
      <c r="Q322" s="121">
        <f t="shared" si="195"/>
        <v>39333.05816</v>
      </c>
      <c r="S322" s="103">
        <f t="shared" si="196"/>
        <v>1.1233845696264572E-4</v>
      </c>
      <c r="T322" s="103">
        <f t="shared" si="216"/>
        <v>1</v>
      </c>
      <c r="U322" s="103">
        <f t="shared" si="218"/>
        <v>1.1233845696264572E-4</v>
      </c>
      <c r="Z322" s="103">
        <f t="shared" si="197"/>
        <v>1877</v>
      </c>
      <c r="AA322" s="103">
        <f t="shared" si="198"/>
        <v>-1.2304037463814988E-2</v>
      </c>
      <c r="AB322" s="103">
        <f t="shared" si="199"/>
        <v>-2.672785779861132E-2</v>
      </c>
      <c r="AC322" s="103">
        <f t="shared" si="200"/>
        <v>1.0598983770279381E-2</v>
      </c>
      <c r="AD322" s="103">
        <f t="shared" si="209"/>
        <v>-1.6089962529753296E-2</v>
      </c>
      <c r="AE322" s="103">
        <f t="shared" si="210"/>
        <v>2.588868942088651E-4</v>
      </c>
      <c r="AF322" s="103">
        <f t="shared" si="211"/>
        <v>1.0598983770279381E-2</v>
      </c>
      <c r="AG322" s="118"/>
      <c r="AH322" s="103">
        <f t="shared" si="201"/>
        <v>-1.6661421949569677E-3</v>
      </c>
      <c r="AI322" s="103">
        <f t="shared" si="202"/>
        <v>0.95388592145968909</v>
      </c>
      <c r="AJ322" s="103">
        <f t="shared" si="203"/>
        <v>5.9781918774643719E-3</v>
      </c>
      <c r="AK322" s="103">
        <f t="shared" si="204"/>
        <v>-0.10287023132304754</v>
      </c>
      <c r="AL322" s="103">
        <f t="shared" si="205"/>
        <v>-1.9922142135876446</v>
      </c>
      <c r="AM322" s="103">
        <f t="shared" si="206"/>
        <v>-1.5441528407531573</v>
      </c>
      <c r="AN322" s="103">
        <f t="shared" si="219"/>
        <v>54.661998225824576</v>
      </c>
      <c r="AO322" s="103">
        <f t="shared" si="219"/>
        <v>54.661998225996051</v>
      </c>
      <c r="AP322" s="103">
        <f t="shared" si="219"/>
        <v>54.661998221099537</v>
      </c>
      <c r="AQ322" s="103">
        <f t="shared" si="219"/>
        <v>54.661998360919263</v>
      </c>
      <c r="AR322" s="103">
        <f t="shared" si="219"/>
        <v>54.661994368398183</v>
      </c>
      <c r="AS322" s="103">
        <f t="shared" si="219"/>
        <v>54.662108393142546</v>
      </c>
      <c r="AT322" s="103">
        <f t="shared" si="219"/>
        <v>54.658867396115788</v>
      </c>
      <c r="AU322" s="103">
        <f t="shared" si="208"/>
        <v>54.76915408234462</v>
      </c>
    </row>
    <row r="323" spans="1:47" ht="12.95" customHeight="1" x14ac:dyDescent="0.2">
      <c r="A323" s="40" t="s">
        <v>132</v>
      </c>
      <c r="B323" s="215" t="s">
        <v>79</v>
      </c>
      <c r="C323" s="40">
        <v>54352.544190000001</v>
      </c>
      <c r="D323" s="40">
        <v>1.9000000000000001E-4</v>
      </c>
      <c r="E323" s="103">
        <f t="shared" si="192"/>
        <v>1877.9710343317117</v>
      </c>
      <c r="F323" s="103">
        <f t="shared" si="193"/>
        <v>1878</v>
      </c>
      <c r="G323" s="103">
        <f t="shared" si="217"/>
        <v>-2.8565999993588775E-2</v>
      </c>
      <c r="K323" s="103">
        <f t="shared" si="215"/>
        <v>-2.8565999993588775E-2</v>
      </c>
      <c r="P323" s="103">
        <f t="shared" si="194"/>
        <v>-3.9015787060770774E-2</v>
      </c>
      <c r="Q323" s="121">
        <f t="shared" si="195"/>
        <v>39334.044190000001</v>
      </c>
      <c r="S323" s="103">
        <f t="shared" si="196"/>
        <v>1.0919804974944414E-4</v>
      </c>
      <c r="T323" s="103">
        <f t="shared" si="216"/>
        <v>1</v>
      </c>
      <c r="U323" s="103">
        <f t="shared" si="218"/>
        <v>1.0919804974944414E-4</v>
      </c>
      <c r="Z323" s="103">
        <f t="shared" si="197"/>
        <v>1878</v>
      </c>
      <c r="AA323" s="103">
        <f t="shared" si="198"/>
        <v>-1.2329118803627821E-2</v>
      </c>
      <c r="AB323" s="103">
        <f t="shared" si="199"/>
        <v>-2.6876700000677829E-2</v>
      </c>
      <c r="AC323" s="103">
        <f t="shared" si="200"/>
        <v>1.0449787067181998E-2</v>
      </c>
      <c r="AD323" s="103">
        <f t="shared" si="209"/>
        <v>-1.6236881189960955E-2</v>
      </c>
      <c r="AE323" s="103">
        <f t="shared" si="210"/>
        <v>2.6363631077690788E-4</v>
      </c>
      <c r="AF323" s="103">
        <f t="shared" si="211"/>
        <v>1.0449787067181998E-2</v>
      </c>
      <c r="AG323" s="118"/>
      <c r="AH323" s="103">
        <f t="shared" si="201"/>
        <v>-1.6892999929109462E-3</v>
      </c>
      <c r="AI323" s="103">
        <f t="shared" si="202"/>
        <v>0.9540198326343845</v>
      </c>
      <c r="AJ323" s="103">
        <f t="shared" si="203"/>
        <v>4.6768411079787372E-3</v>
      </c>
      <c r="AK323" s="103">
        <f t="shared" si="204"/>
        <v>-0.1029301556450259</v>
      </c>
      <c r="AL323" s="103">
        <f t="shared" si="205"/>
        <v>-1.9909128442581767</v>
      </c>
      <c r="AM323" s="103">
        <f t="shared" si="206"/>
        <v>-1.5419528684973165</v>
      </c>
      <c r="AN323" s="103">
        <f t="shared" si="219"/>
        <v>54.663353715716276</v>
      </c>
      <c r="AO323" s="103">
        <f t="shared" si="219"/>
        <v>54.66335371588341</v>
      </c>
      <c r="AP323" s="103">
        <f t="shared" si="219"/>
        <v>54.663353711090942</v>
      </c>
      <c r="AQ323" s="103">
        <f t="shared" si="219"/>
        <v>54.663353848509686</v>
      </c>
      <c r="AR323" s="103">
        <f t="shared" si="219"/>
        <v>54.663349908201724</v>
      </c>
      <c r="AS323" s="103">
        <f t="shared" si="219"/>
        <v>54.663462910474045</v>
      </c>
      <c r="AT323" s="103">
        <f t="shared" si="219"/>
        <v>54.660237596296291</v>
      </c>
      <c r="AU323" s="103">
        <f t="shared" si="208"/>
        <v>54.770556943321466</v>
      </c>
    </row>
    <row r="324" spans="1:47" ht="12.95" customHeight="1" x14ac:dyDescent="0.2">
      <c r="A324" s="40" t="s">
        <v>132</v>
      </c>
      <c r="B324" s="215" t="s">
        <v>79</v>
      </c>
      <c r="C324" s="40">
        <v>54353.530229999997</v>
      </c>
      <c r="D324" s="40">
        <v>2.7E-4</v>
      </c>
      <c r="E324" s="103">
        <f t="shared" si="192"/>
        <v>1878.9708700651579</v>
      </c>
      <c r="F324" s="103">
        <f t="shared" si="193"/>
        <v>1879</v>
      </c>
      <c r="G324" s="103">
        <f t="shared" si="217"/>
        <v>-2.8727999997499865E-2</v>
      </c>
      <c r="K324" s="103">
        <f t="shared" si="215"/>
        <v>-2.8727999997499865E-2</v>
      </c>
      <c r="P324" s="103">
        <f t="shared" si="194"/>
        <v>-3.9038574537245747E-2</v>
      </c>
      <c r="Q324" s="121">
        <f t="shared" si="195"/>
        <v>39335.030229999997</v>
      </c>
      <c r="S324" s="103">
        <f t="shared" si="196"/>
        <v>1.0630794733965602E-4</v>
      </c>
      <c r="T324" s="103">
        <f t="shared" si="216"/>
        <v>1</v>
      </c>
      <c r="U324" s="103">
        <f t="shared" si="218"/>
        <v>1.0630794733965602E-4</v>
      </c>
      <c r="Z324" s="103">
        <f t="shared" si="197"/>
        <v>1879</v>
      </c>
      <c r="AA324" s="103">
        <f t="shared" si="198"/>
        <v>-1.2354200366932121E-2</v>
      </c>
      <c r="AB324" s="103">
        <f t="shared" si="199"/>
        <v>-2.7015542058951174E-2</v>
      </c>
      <c r="AC324" s="103">
        <f t="shared" si="200"/>
        <v>1.0310574539745883E-2</v>
      </c>
      <c r="AD324" s="103">
        <f t="shared" si="209"/>
        <v>-1.6373799630567745E-2</v>
      </c>
      <c r="AE324" s="103">
        <f t="shared" si="210"/>
        <v>2.6810131434198042E-4</v>
      </c>
      <c r="AF324" s="103">
        <f t="shared" si="211"/>
        <v>1.0310574539745883E-2</v>
      </c>
      <c r="AG324" s="118"/>
      <c r="AH324" s="103">
        <f t="shared" si="201"/>
        <v>-1.7124579385486892E-3</v>
      </c>
      <c r="AI324" s="103">
        <f t="shared" si="202"/>
        <v>0.95415385932656449</v>
      </c>
      <c r="AJ324" s="103">
        <f t="shared" si="203"/>
        <v>3.375116877218148E-3</v>
      </c>
      <c r="AK324" s="103">
        <f t="shared" si="204"/>
        <v>-0.10298992240715026</v>
      </c>
      <c r="AL324" s="103">
        <f t="shared" si="205"/>
        <v>-1.9896111093858717</v>
      </c>
      <c r="AM324" s="103">
        <f t="shared" si="206"/>
        <v>-1.5397566902966549</v>
      </c>
      <c r="AN324" s="103">
        <f t="shared" ref="AN324:AT339" si="220">$AU324+$AB$7*SIN(AO324)</f>
        <v>54.664709395967016</v>
      </c>
      <c r="AO324" s="103">
        <f t="shared" si="220"/>
        <v>54.664709396129901</v>
      </c>
      <c r="AP324" s="103">
        <f t="shared" si="220"/>
        <v>54.664709391439786</v>
      </c>
      <c r="AQ324" s="103">
        <f t="shared" si="220"/>
        <v>54.664709526486554</v>
      </c>
      <c r="AR324" s="103">
        <f t="shared" si="220"/>
        <v>54.664705637983602</v>
      </c>
      <c r="AS324" s="103">
        <f t="shared" si="220"/>
        <v>54.664817621256717</v>
      </c>
      <c r="AT324" s="103">
        <f t="shared" si="220"/>
        <v>54.661608013587326</v>
      </c>
      <c r="AU324" s="103">
        <f t="shared" si="208"/>
        <v>54.771959804298319</v>
      </c>
    </row>
    <row r="325" spans="1:47" ht="12.95" customHeight="1" x14ac:dyDescent="0.2">
      <c r="A325" s="40" t="s">
        <v>132</v>
      </c>
      <c r="B325" s="215" t="s">
        <v>79</v>
      </c>
      <c r="C325" s="40">
        <v>54354.515720000003</v>
      </c>
      <c r="D325" s="40">
        <v>3.1E-4</v>
      </c>
      <c r="E325" s="103">
        <f t="shared" si="192"/>
        <v>1879.9701481035379</v>
      </c>
      <c r="F325" s="103">
        <f t="shared" si="193"/>
        <v>1880</v>
      </c>
      <c r="G325" s="103">
        <f t="shared" si="217"/>
        <v>-2.9439999991154764E-2</v>
      </c>
      <c r="K325" s="103">
        <f t="shared" si="215"/>
        <v>-2.9439999991154764E-2</v>
      </c>
      <c r="P325" s="103">
        <f t="shared" si="194"/>
        <v>-3.9061346152132859E-2</v>
      </c>
      <c r="Q325" s="121">
        <f t="shared" si="195"/>
        <v>39336.015720000003</v>
      </c>
      <c r="S325" s="103">
        <f t="shared" si="196"/>
        <v>9.2570301949367924E-5</v>
      </c>
      <c r="T325" s="103">
        <f t="shared" si="216"/>
        <v>1</v>
      </c>
      <c r="U325" s="103">
        <f t="shared" si="218"/>
        <v>9.2570301949367924E-5</v>
      </c>
      <c r="Z325" s="103">
        <f t="shared" si="197"/>
        <v>1880</v>
      </c>
      <c r="AA325" s="103">
        <f t="shared" si="198"/>
        <v>-1.2379282112651454E-2</v>
      </c>
      <c r="AB325" s="103">
        <f t="shared" si="199"/>
        <v>-2.7704384000361005E-2</v>
      </c>
      <c r="AC325" s="103">
        <f t="shared" si="200"/>
        <v>9.6213461609780948E-3</v>
      </c>
      <c r="AD325" s="103">
        <f t="shared" si="209"/>
        <v>-1.7060717878503308E-2</v>
      </c>
      <c r="AE325" s="103">
        <f t="shared" si="210"/>
        <v>2.9106809452988242E-4</v>
      </c>
      <c r="AF325" s="103">
        <f t="shared" si="211"/>
        <v>9.6213461609780948E-3</v>
      </c>
      <c r="AG325" s="118"/>
      <c r="AH325" s="103">
        <f t="shared" si="201"/>
        <v>-1.7356159907937589E-3</v>
      </c>
      <c r="AI325" s="103">
        <f t="shared" si="202"/>
        <v>0.95428800141241998</v>
      </c>
      <c r="AJ325" s="103">
        <f t="shared" si="203"/>
        <v>2.0730210188090177E-3</v>
      </c>
      <c r="AK325" s="103">
        <f t="shared" si="204"/>
        <v>-0.10304953137791725</v>
      </c>
      <c r="AL325" s="103">
        <f t="shared" si="205"/>
        <v>-1.9883090086043131</v>
      </c>
      <c r="AM325" s="103">
        <f t="shared" si="206"/>
        <v>-1.5375642941316774</v>
      </c>
      <c r="AN325" s="103">
        <f t="shared" si="220"/>
        <v>54.666065266740837</v>
      </c>
      <c r="AO325" s="103">
        <f t="shared" si="220"/>
        <v>54.666065266899558</v>
      </c>
      <c r="AP325" s="103">
        <f t="shared" si="220"/>
        <v>54.666065262310127</v>
      </c>
      <c r="AQ325" s="103">
        <f t="shared" si="220"/>
        <v>54.66606539501376</v>
      </c>
      <c r="AR325" s="103">
        <f t="shared" si="220"/>
        <v>54.666061557908257</v>
      </c>
      <c r="AS325" s="103">
        <f t="shared" si="220"/>
        <v>54.666172525674362</v>
      </c>
      <c r="AT325" s="103">
        <f t="shared" si="220"/>
        <v>54.662978648052743</v>
      </c>
      <c r="AU325" s="103">
        <f t="shared" si="208"/>
        <v>54.773362665275172</v>
      </c>
    </row>
    <row r="326" spans="1:47" ht="12.95" customHeight="1" x14ac:dyDescent="0.2">
      <c r="A326" s="40" t="s">
        <v>132</v>
      </c>
      <c r="B326" s="215" t="s">
        <v>79</v>
      </c>
      <c r="C326" s="40">
        <v>54355.502209999999</v>
      </c>
      <c r="D326" s="40">
        <v>2.7999999999999998E-4</v>
      </c>
      <c r="E326" s="103">
        <f t="shared" si="192"/>
        <v>1880.9704401329554</v>
      </c>
      <c r="F326" s="103">
        <f t="shared" si="193"/>
        <v>1881</v>
      </c>
      <c r="G326" s="103">
        <f t="shared" si="217"/>
        <v>-2.9151999995519873E-2</v>
      </c>
      <c r="K326" s="103">
        <f t="shared" si="215"/>
        <v>-2.9151999995519873E-2</v>
      </c>
      <c r="P326" s="103">
        <f t="shared" si="194"/>
        <v>-3.908410186432159E-2</v>
      </c>
      <c r="Q326" s="121">
        <f t="shared" si="195"/>
        <v>39337.002209999999</v>
      </c>
      <c r="S326" s="103">
        <f t="shared" si="196"/>
        <v>9.8646647532254559E-5</v>
      </c>
      <c r="T326" s="103">
        <f t="shared" si="216"/>
        <v>1</v>
      </c>
      <c r="U326" s="103">
        <f t="shared" si="218"/>
        <v>9.8646647532254559E-5</v>
      </c>
      <c r="Z326" s="103">
        <f t="shared" si="197"/>
        <v>1881</v>
      </c>
      <c r="AA326" s="103">
        <f t="shared" si="198"/>
        <v>-1.2404363999674865E-2</v>
      </c>
      <c r="AB326" s="103">
        <f t="shared" si="199"/>
        <v>-2.7393225886984673E-2</v>
      </c>
      <c r="AC326" s="103">
        <f t="shared" si="200"/>
        <v>9.9321018688017168E-3</v>
      </c>
      <c r="AD326" s="103">
        <f t="shared" si="209"/>
        <v>-1.6747635995845007E-2</v>
      </c>
      <c r="AE326" s="103">
        <f t="shared" si="210"/>
        <v>2.8048331144932341E-4</v>
      </c>
      <c r="AF326" s="103">
        <f t="shared" si="211"/>
        <v>9.9321018688017168E-3</v>
      </c>
      <c r="AG326" s="118"/>
      <c r="AH326" s="103">
        <f t="shared" si="201"/>
        <v>-1.7587741085352008E-3</v>
      </c>
      <c r="AI326" s="103">
        <f t="shared" si="202"/>
        <v>0.95442225876771347</v>
      </c>
      <c r="AJ326" s="103">
        <f t="shared" si="203"/>
        <v>7.7055537028920828E-4</v>
      </c>
      <c r="AK326" s="103">
        <f t="shared" si="204"/>
        <v>-0.10310898232570237</v>
      </c>
      <c r="AL326" s="103">
        <f t="shared" si="205"/>
        <v>-1.9870065415472715</v>
      </c>
      <c r="AM326" s="103">
        <f t="shared" si="206"/>
        <v>-1.5353756680316988</v>
      </c>
      <c r="AN326" s="103">
        <f t="shared" si="220"/>
        <v>54.667421328201627</v>
      </c>
      <c r="AO326" s="103">
        <f t="shared" si="220"/>
        <v>54.667421328356269</v>
      </c>
      <c r="AP326" s="103">
        <f t="shared" si="220"/>
        <v>54.667421323865852</v>
      </c>
      <c r="AQ326" s="103">
        <f t="shared" si="220"/>
        <v>54.667421454254999</v>
      </c>
      <c r="AR326" s="103">
        <f t="shared" si="220"/>
        <v>54.667417668139983</v>
      </c>
      <c r="AS326" s="103">
        <f t="shared" si="220"/>
        <v>54.66752762391058</v>
      </c>
      <c r="AT326" s="103">
        <f t="shared" si="220"/>
        <v>54.66434949975595</v>
      </c>
      <c r="AU326" s="103">
        <f t="shared" si="208"/>
        <v>54.774765526252025</v>
      </c>
    </row>
    <row r="327" spans="1:47" ht="12.95" customHeight="1" x14ac:dyDescent="0.2">
      <c r="A327" s="40" t="s">
        <v>132</v>
      </c>
      <c r="B327" s="215" t="s">
        <v>79</v>
      </c>
      <c r="C327" s="40">
        <v>54356.488689999998</v>
      </c>
      <c r="D327" s="40">
        <v>1.9000000000000001E-4</v>
      </c>
      <c r="E327" s="103">
        <f t="shared" si="192"/>
        <v>1881.9707220224666</v>
      </c>
      <c r="F327" s="103">
        <f t="shared" si="193"/>
        <v>1882</v>
      </c>
      <c r="G327" s="103">
        <f t="shared" si="217"/>
        <v>-2.8873999995994382E-2</v>
      </c>
      <c r="K327" s="103">
        <f t="shared" si="215"/>
        <v>-2.8873999995994382E-2</v>
      </c>
      <c r="P327" s="103">
        <f t="shared" si="194"/>
        <v>-3.9106841632730829E-2</v>
      </c>
      <c r="Q327" s="121">
        <f t="shared" si="195"/>
        <v>39337.988689999998</v>
      </c>
      <c r="S327" s="103">
        <f t="shared" si="196"/>
        <v>1.0471104796252706E-4</v>
      </c>
      <c r="T327" s="103">
        <f t="shared" si="216"/>
        <v>1</v>
      </c>
      <c r="U327" s="103">
        <f t="shared" si="218"/>
        <v>1.0471104796252706E-4</v>
      </c>
      <c r="Z327" s="103">
        <f t="shared" si="197"/>
        <v>1882</v>
      </c>
      <c r="AA327" s="103">
        <f t="shared" si="198"/>
        <v>-1.2429445986856373E-2</v>
      </c>
      <c r="AB327" s="103">
        <f t="shared" si="199"/>
        <v>-2.7092067745367345E-2</v>
      </c>
      <c r="AC327" s="103">
        <f t="shared" si="200"/>
        <v>1.0232841636736448E-2</v>
      </c>
      <c r="AD327" s="103">
        <f t="shared" si="209"/>
        <v>-1.644455400913801E-2</v>
      </c>
      <c r="AE327" s="103">
        <f t="shared" si="210"/>
        <v>2.7042335655945698E-4</v>
      </c>
      <c r="AF327" s="103">
        <f t="shared" si="211"/>
        <v>1.0232841636736448E-2</v>
      </c>
      <c r="AG327" s="118"/>
      <c r="AH327" s="103">
        <f t="shared" si="201"/>
        <v>-1.7819322506270375E-3</v>
      </c>
      <c r="AI327" s="103">
        <f t="shared" si="202"/>
        <v>0.9545566312677749</v>
      </c>
      <c r="AJ327" s="103">
        <f t="shared" si="203"/>
        <v>-5.3227822685622322E-4</v>
      </c>
      <c r="AK327" s="103">
        <f t="shared" si="204"/>
        <v>-0.10316827501875904</v>
      </c>
      <c r="AL327" s="103">
        <f t="shared" si="205"/>
        <v>-1.9857037078487383</v>
      </c>
      <c r="AM327" s="103">
        <f t="shared" si="206"/>
        <v>-1.5331908000746481</v>
      </c>
      <c r="AN327" s="103">
        <f t="shared" si="220"/>
        <v>54.66877758051308</v>
      </c>
      <c r="AO327" s="103">
        <f t="shared" si="220"/>
        <v>54.668777580663729</v>
      </c>
      <c r="AP327" s="103">
        <f t="shared" si="220"/>
        <v>54.668777576270692</v>
      </c>
      <c r="AQ327" s="103">
        <f t="shared" si="220"/>
        <v>54.668777704373817</v>
      </c>
      <c r="AR327" s="103">
        <f t="shared" si="220"/>
        <v>54.668773968842892</v>
      </c>
      <c r="AS327" s="103">
        <f t="shared" si="220"/>
        <v>54.668882916148725</v>
      </c>
      <c r="AT327" s="103">
        <f t="shared" si="220"/>
        <v>54.665720568759959</v>
      </c>
      <c r="AU327" s="103">
        <f t="shared" si="208"/>
        <v>54.776168387228878</v>
      </c>
    </row>
    <row r="328" spans="1:47" ht="12.95" customHeight="1" x14ac:dyDescent="0.2">
      <c r="A328" s="40" t="s">
        <v>132</v>
      </c>
      <c r="B328" s="215" t="s">
        <v>79</v>
      </c>
      <c r="C328" s="40">
        <v>54357.473720000002</v>
      </c>
      <c r="D328" s="40">
        <v>2.1000000000000001E-4</v>
      </c>
      <c r="E328" s="103">
        <f t="shared" si="192"/>
        <v>1882.9695336249613</v>
      </c>
      <c r="F328" s="103">
        <f t="shared" si="193"/>
        <v>1883</v>
      </c>
      <c r="G328" s="103">
        <f t="shared" si="217"/>
        <v>-3.0045999992580619E-2</v>
      </c>
      <c r="K328" s="103">
        <f t="shared" ref="K328:K359" si="221">G328</f>
        <v>-3.0045999992580619E-2</v>
      </c>
      <c r="P328" s="103">
        <f t="shared" si="194"/>
        <v>-3.9129565416308826E-2</v>
      </c>
      <c r="Q328" s="121">
        <f t="shared" si="195"/>
        <v>39338.973720000002</v>
      </c>
      <c r="S328" s="103">
        <f t="shared" si="196"/>
        <v>8.2511160807150605E-5</v>
      </c>
      <c r="T328" s="103">
        <f t="shared" ref="T328:T359" si="222">T$18</f>
        <v>1</v>
      </c>
      <c r="U328" s="103">
        <f t="shared" si="218"/>
        <v>8.2511160807150605E-5</v>
      </c>
      <c r="Z328" s="103">
        <f t="shared" si="197"/>
        <v>1883</v>
      </c>
      <c r="AA328" s="103">
        <f t="shared" si="198"/>
        <v>-1.2454528033015052E-2</v>
      </c>
      <c r="AB328" s="103">
        <f t="shared" si="199"/>
        <v>-2.8240909616692275E-2</v>
      </c>
      <c r="AC328" s="103">
        <f t="shared" si="200"/>
        <v>9.0835654237282071E-3</v>
      </c>
      <c r="AD328" s="103">
        <f t="shared" si="209"/>
        <v>-1.7591471959565567E-2</v>
      </c>
      <c r="AE328" s="103">
        <f t="shared" si="210"/>
        <v>3.0945988570418159E-4</v>
      </c>
      <c r="AF328" s="103">
        <f t="shared" si="211"/>
        <v>9.0835654237282071E-3</v>
      </c>
      <c r="AG328" s="118"/>
      <c r="AH328" s="103">
        <f t="shared" si="201"/>
        <v>-1.8050903758883422E-3</v>
      </c>
      <c r="AI328" s="103">
        <f t="shared" si="202"/>
        <v>0.9546911187875009</v>
      </c>
      <c r="AJ328" s="103">
        <f t="shared" si="203"/>
        <v>-1.8354779271921495E-3</v>
      </c>
      <c r="AK328" s="103">
        <f t="shared" si="204"/>
        <v>-0.10322740922521943</v>
      </c>
      <c r="AL328" s="103">
        <f t="shared" si="205"/>
        <v>-1.9844005071429203</v>
      </c>
      <c r="AM328" s="103">
        <f t="shared" si="206"/>
        <v>-1.531009678386807</v>
      </c>
      <c r="AN328" s="103">
        <f t="shared" si="220"/>
        <v>54.670134023838706</v>
      </c>
      <c r="AO328" s="103">
        <f t="shared" si="220"/>
        <v>54.670134023985447</v>
      </c>
      <c r="AP328" s="103">
        <f t="shared" si="220"/>
        <v>54.67013401968817</v>
      </c>
      <c r="AQ328" s="103">
        <f t="shared" si="220"/>
        <v>54.670134145533559</v>
      </c>
      <c r="AR328" s="103">
        <f t="shared" si="220"/>
        <v>54.670130460180957</v>
      </c>
      <c r="AS328" s="103">
        <f t="shared" si="220"/>
        <v>54.670238402571925</v>
      </c>
      <c r="AT328" s="103">
        <f t="shared" si="220"/>
        <v>54.667091855127318</v>
      </c>
      <c r="AU328" s="103">
        <f t="shared" si="208"/>
        <v>54.777571248205724</v>
      </c>
    </row>
    <row r="329" spans="1:47" ht="12.95" customHeight="1" x14ac:dyDescent="0.2">
      <c r="A329" s="40" t="s">
        <v>132</v>
      </c>
      <c r="B329" s="215" t="s">
        <v>79</v>
      </c>
      <c r="C329" s="40">
        <v>54358.45966</v>
      </c>
      <c r="D329" s="40">
        <v>5.1999999999999995E-4</v>
      </c>
      <c r="E329" s="103">
        <f t="shared" si="192"/>
        <v>1883.9692679593052</v>
      </c>
      <c r="F329" s="103">
        <f t="shared" si="193"/>
        <v>1884</v>
      </c>
      <c r="G329" s="103">
        <f t="shared" si="217"/>
        <v>-3.0307999993965495E-2</v>
      </c>
      <c r="K329" s="103">
        <f t="shared" si="221"/>
        <v>-3.0307999993965495E-2</v>
      </c>
      <c r="P329" s="103">
        <f t="shared" si="194"/>
        <v>-3.9152273174033352E-2</v>
      </c>
      <c r="Q329" s="121">
        <f t="shared" si="195"/>
        <v>39339.95966</v>
      </c>
      <c r="S329" s="103">
        <f t="shared" si="196"/>
        <v>7.8221168083667585E-5</v>
      </c>
      <c r="T329" s="103">
        <f t="shared" si="222"/>
        <v>1</v>
      </c>
      <c r="U329" s="103">
        <f t="shared" si="218"/>
        <v>7.8221168083667585E-5</v>
      </c>
      <c r="Z329" s="103">
        <f t="shared" si="197"/>
        <v>1884</v>
      </c>
      <c r="AA329" s="103">
        <f t="shared" si="198"/>
        <v>-1.2479610096935833E-2</v>
      </c>
      <c r="AB329" s="103">
        <f t="shared" si="199"/>
        <v>-2.8479751550861455E-2</v>
      </c>
      <c r="AC329" s="103">
        <f t="shared" si="200"/>
        <v>8.8442731800678562E-3</v>
      </c>
      <c r="AD329" s="103">
        <f t="shared" si="209"/>
        <v>-1.7828389897029662E-2</v>
      </c>
      <c r="AE329" s="103">
        <f t="shared" si="210"/>
        <v>3.1785148632050932E-4</v>
      </c>
      <c r="AF329" s="103">
        <f t="shared" si="211"/>
        <v>8.8442731800678562E-3</v>
      </c>
      <c r="AG329" s="118"/>
      <c r="AH329" s="103">
        <f t="shared" si="201"/>
        <v>-1.8282484431040413E-3</v>
      </c>
      <c r="AI329" s="103">
        <f t="shared" si="202"/>
        <v>0.95482572120135845</v>
      </c>
      <c r="AJ329" s="103">
        <f t="shared" si="203"/>
        <v>-3.139041881371363E-3</v>
      </c>
      <c r="AK329" s="103">
        <f t="shared" si="204"/>
        <v>-0.10328638471309698</v>
      </c>
      <c r="AL329" s="103">
        <f t="shared" si="205"/>
        <v>-1.983096939064199</v>
      </c>
      <c r="AM329" s="103">
        <f t="shared" si="206"/>
        <v>-1.528832291142493</v>
      </c>
      <c r="AN329" s="103">
        <f t="shared" si="220"/>
        <v>54.671490658341874</v>
      </c>
      <c r="AO329" s="103">
        <f t="shared" si="220"/>
        <v>54.671490658484785</v>
      </c>
      <c r="AP329" s="103">
        <f t="shared" si="220"/>
        <v>54.671490654281669</v>
      </c>
      <c r="AQ329" s="103">
        <f t="shared" si="220"/>
        <v>54.671490777897411</v>
      </c>
      <c r="AR329" s="103">
        <f t="shared" si="220"/>
        <v>54.671487142317979</v>
      </c>
      <c r="AS329" s="103">
        <f t="shared" si="220"/>
        <v>54.671594083363104</v>
      </c>
      <c r="AT329" s="103">
        <f t="shared" si="220"/>
        <v>54.668463358920185</v>
      </c>
      <c r="AU329" s="103">
        <f t="shared" si="208"/>
        <v>54.778974109182577</v>
      </c>
    </row>
    <row r="330" spans="1:47" ht="12.95" customHeight="1" x14ac:dyDescent="0.2">
      <c r="A330" s="40" t="s">
        <v>132</v>
      </c>
      <c r="B330" s="215" t="s">
        <v>79</v>
      </c>
      <c r="C330" s="40">
        <v>54359.445269999997</v>
      </c>
      <c r="D330" s="40">
        <v>1.7000000000000001E-4</v>
      </c>
      <c r="E330" s="103">
        <f t="shared" si="192"/>
        <v>1884.9686676766005</v>
      </c>
      <c r="F330" s="103">
        <f t="shared" si="193"/>
        <v>1885</v>
      </c>
      <c r="G330" s="103">
        <f t="shared" si="217"/>
        <v>-3.0899999997927807E-2</v>
      </c>
      <c r="K330" s="103">
        <f t="shared" si="221"/>
        <v>-3.0899999997927807E-2</v>
      </c>
      <c r="P330" s="103">
        <f t="shared" si="194"/>
        <v>-3.9174964864911704E-2</v>
      </c>
      <c r="Q330" s="121">
        <f t="shared" si="195"/>
        <v>39340.945269999997</v>
      </c>
      <c r="S330" s="103">
        <f t="shared" si="196"/>
        <v>6.8475043549817829E-5</v>
      </c>
      <c r="T330" s="103">
        <f t="shared" si="222"/>
        <v>1</v>
      </c>
      <c r="U330" s="103">
        <f t="shared" si="218"/>
        <v>6.8475043549817829E-5</v>
      </c>
      <c r="Z330" s="103">
        <f t="shared" si="197"/>
        <v>1885</v>
      </c>
      <c r="AA330" s="103">
        <f t="shared" si="198"/>
        <v>-1.250469213736825E-2</v>
      </c>
      <c r="AB330" s="103">
        <f t="shared" si="199"/>
        <v>-2.9048593586904134E-2</v>
      </c>
      <c r="AC330" s="103">
        <f t="shared" si="200"/>
        <v>8.2749648669838971E-3</v>
      </c>
      <c r="AD330" s="103">
        <f t="shared" si="209"/>
        <v>-1.8395307860559557E-2</v>
      </c>
      <c r="AE330" s="103">
        <f t="shared" si="210"/>
        <v>3.3838735128476424E-4</v>
      </c>
      <c r="AF330" s="103">
        <f t="shared" si="211"/>
        <v>8.2749648669838971E-3</v>
      </c>
      <c r="AG330" s="118"/>
      <c r="AH330" s="103">
        <f t="shared" si="201"/>
        <v>-1.851406411023672E-3</v>
      </c>
      <c r="AI330" s="103">
        <f t="shared" si="202"/>
        <v>0.95496043838337652</v>
      </c>
      <c r="AJ330" s="103">
        <f t="shared" si="203"/>
        <v>-4.4429682360575566E-3</v>
      </c>
      <c r="AK330" s="103">
        <f t="shared" si="204"/>
        <v>-0.10334520125028376</v>
      </c>
      <c r="AL330" s="103">
        <f t="shared" si="205"/>
        <v>-1.9817930032472004</v>
      </c>
      <c r="AM330" s="103">
        <f t="shared" si="206"/>
        <v>-1.5266586265639268</v>
      </c>
      <c r="AN330" s="103">
        <f t="shared" si="220"/>
        <v>54.672847484185738</v>
      </c>
      <c r="AO330" s="103">
        <f t="shared" si="220"/>
        <v>54.672847484324897</v>
      </c>
      <c r="AP330" s="103">
        <f t="shared" si="220"/>
        <v>54.672847480214358</v>
      </c>
      <c r="AQ330" s="103">
        <f t="shared" si="220"/>
        <v>54.672847601628355</v>
      </c>
      <c r="AR330" s="103">
        <f t="shared" si="220"/>
        <v>54.672844015417603</v>
      </c>
      <c r="AS330" s="103">
        <f t="shared" si="220"/>
        <v>54.672949958704926</v>
      </c>
      <c r="AT330" s="103">
        <f t="shared" si="220"/>
        <v>54.669835080200258</v>
      </c>
      <c r="AU330" s="103">
        <f t="shared" si="208"/>
        <v>54.780376970159431</v>
      </c>
    </row>
    <row r="331" spans="1:47" ht="12.95" customHeight="1" x14ac:dyDescent="0.2">
      <c r="A331" s="20" t="s">
        <v>1143</v>
      </c>
      <c r="B331" s="182" t="s">
        <v>78</v>
      </c>
      <c r="C331" s="20">
        <v>54360.432399999998</v>
      </c>
      <c r="D331" s="20" t="s">
        <v>142</v>
      </c>
      <c r="E331" s="103">
        <f t="shared" si="192"/>
        <v>1885.9696086602949</v>
      </c>
      <c r="F331" s="103">
        <f t="shared" si="193"/>
        <v>1886</v>
      </c>
      <c r="G331" s="103">
        <f t="shared" si="217"/>
        <v>-2.9971999996632803E-2</v>
      </c>
      <c r="K331" s="103">
        <f t="shared" si="221"/>
        <v>-2.9971999996632803E-2</v>
      </c>
      <c r="P331" s="103">
        <f t="shared" si="194"/>
        <v>-3.9197640447980873E-2</v>
      </c>
      <c r="Q331" s="121">
        <f t="shared" si="195"/>
        <v>39341.932399999998</v>
      </c>
      <c r="S331" s="103">
        <f t="shared" si="196"/>
        <v>8.5112441737549826E-5</v>
      </c>
      <c r="T331" s="103">
        <f t="shared" si="222"/>
        <v>1</v>
      </c>
      <c r="U331" s="103">
        <f t="shared" si="218"/>
        <v>8.5112441737549826E-5</v>
      </c>
      <c r="Z331" s="103">
        <f t="shared" si="197"/>
        <v>1886</v>
      </c>
      <c r="AA331" s="103">
        <f t="shared" si="198"/>
        <v>-1.2529774113027262E-2</v>
      </c>
      <c r="AB331" s="103">
        <f t="shared" si="199"/>
        <v>-2.809743575827061E-2</v>
      </c>
      <c r="AC331" s="103">
        <f t="shared" si="200"/>
        <v>9.2256404513480703E-3</v>
      </c>
      <c r="AD331" s="103">
        <f t="shared" si="209"/>
        <v>-1.7442225883605542E-2</v>
      </c>
      <c r="AE331" s="103">
        <f t="shared" si="210"/>
        <v>3.0423124377471913E-4</v>
      </c>
      <c r="AF331" s="103">
        <f t="shared" si="211"/>
        <v>9.2256404513480703E-3</v>
      </c>
      <c r="AG331" s="118"/>
      <c r="AH331" s="103">
        <f t="shared" si="201"/>
        <v>-1.8745642383621931E-3</v>
      </c>
      <c r="AI331" s="103">
        <f t="shared" si="202"/>
        <v>0.95509527020715002</v>
      </c>
      <c r="AJ331" s="103">
        <f t="shared" si="203"/>
        <v>-5.7472551339637799E-3</v>
      </c>
      <c r="AK331" s="103">
        <f t="shared" si="204"/>
        <v>-0.10340385860455308</v>
      </c>
      <c r="AL331" s="103">
        <f t="shared" si="205"/>
        <v>-1.9804886993267534</v>
      </c>
      <c r="AM331" s="103">
        <f t="shared" si="206"/>
        <v>-1.5244886729209182</v>
      </c>
      <c r="AN331" s="103">
        <f t="shared" si="220"/>
        <v>54.674204501533282</v>
      </c>
      <c r="AO331" s="103">
        <f t="shared" si="220"/>
        <v>54.674204501668775</v>
      </c>
      <c r="AP331" s="103">
        <f t="shared" si="220"/>
        <v>54.674204497649242</v>
      </c>
      <c r="AQ331" s="103">
        <f t="shared" si="220"/>
        <v>54.674204616889227</v>
      </c>
      <c r="AR331" s="103">
        <f t="shared" si="220"/>
        <v>54.674201079643296</v>
      </c>
      <c r="AS331" s="103">
        <f t="shared" si="220"/>
        <v>54.674306028779853</v>
      </c>
      <c r="AT331" s="103">
        <f t="shared" si="220"/>
        <v>54.671207019028834</v>
      </c>
      <c r="AU331" s="103">
        <f t="shared" si="208"/>
        <v>54.781779831136284</v>
      </c>
    </row>
    <row r="332" spans="1:47" ht="12.95" customHeight="1" x14ac:dyDescent="0.2">
      <c r="A332" s="40" t="s">
        <v>132</v>
      </c>
      <c r="B332" s="215" t="s">
        <v>79</v>
      </c>
      <c r="C332" s="40">
        <v>54360.432540000002</v>
      </c>
      <c r="D332" s="40">
        <v>5.5000000000000003E-4</v>
      </c>
      <c r="E332" s="103">
        <f t="shared" si="192"/>
        <v>1885.9697506190455</v>
      </c>
      <c r="F332" s="103">
        <f t="shared" si="193"/>
        <v>1886</v>
      </c>
      <c r="G332" s="103">
        <f t="shared" si="217"/>
        <v>-2.9831999992893543E-2</v>
      </c>
      <c r="K332" s="103">
        <f t="shared" si="221"/>
        <v>-2.9831999992893543E-2</v>
      </c>
      <c r="P332" s="103">
        <f t="shared" si="194"/>
        <v>-3.9197640447980873E-2</v>
      </c>
      <c r="Q332" s="121">
        <f t="shared" si="195"/>
        <v>39341.932540000002</v>
      </c>
      <c r="S332" s="103">
        <f t="shared" si="196"/>
        <v>8.7715221133968419E-5</v>
      </c>
      <c r="T332" s="103">
        <f t="shared" si="222"/>
        <v>1</v>
      </c>
      <c r="U332" s="103">
        <f t="shared" si="218"/>
        <v>8.7715221133968419E-5</v>
      </c>
      <c r="Z332" s="103">
        <f t="shared" si="197"/>
        <v>1886</v>
      </c>
      <c r="AA332" s="103">
        <f t="shared" si="198"/>
        <v>-1.2529774113027262E-2</v>
      </c>
      <c r="AB332" s="103">
        <f t="shared" si="199"/>
        <v>-2.795743575453135E-2</v>
      </c>
      <c r="AC332" s="103">
        <f t="shared" si="200"/>
        <v>9.3656404550873304E-3</v>
      </c>
      <c r="AD332" s="103">
        <f t="shared" si="209"/>
        <v>-1.7302225879866281E-2</v>
      </c>
      <c r="AE332" s="103">
        <f t="shared" si="210"/>
        <v>2.9936702039791451E-4</v>
      </c>
      <c r="AF332" s="103">
        <f t="shared" si="211"/>
        <v>9.3656404550873304E-3</v>
      </c>
      <c r="AG332" s="118"/>
      <c r="AH332" s="103">
        <f t="shared" si="201"/>
        <v>-1.8745642383621931E-3</v>
      </c>
      <c r="AI332" s="103">
        <f t="shared" si="202"/>
        <v>0.95509527020715002</v>
      </c>
      <c r="AJ332" s="103">
        <f t="shared" si="203"/>
        <v>-5.7472551339637799E-3</v>
      </c>
      <c r="AK332" s="103">
        <f t="shared" si="204"/>
        <v>-0.10340385860455308</v>
      </c>
      <c r="AL332" s="103">
        <f t="shared" si="205"/>
        <v>-1.9804886993267534</v>
      </c>
      <c r="AM332" s="103">
        <f t="shared" si="206"/>
        <v>-1.5244886729209182</v>
      </c>
      <c r="AN332" s="103">
        <f t="shared" si="220"/>
        <v>54.674204501533282</v>
      </c>
      <c r="AO332" s="103">
        <f t="shared" si="220"/>
        <v>54.674204501668775</v>
      </c>
      <c r="AP332" s="103">
        <f t="shared" si="220"/>
        <v>54.674204497649242</v>
      </c>
      <c r="AQ332" s="103">
        <f t="shared" si="220"/>
        <v>54.674204616889227</v>
      </c>
      <c r="AR332" s="103">
        <f t="shared" si="220"/>
        <v>54.674201079643296</v>
      </c>
      <c r="AS332" s="103">
        <f t="shared" si="220"/>
        <v>54.674306028779853</v>
      </c>
      <c r="AT332" s="103">
        <f t="shared" si="220"/>
        <v>54.671207019028834</v>
      </c>
      <c r="AU332" s="103">
        <f t="shared" si="208"/>
        <v>54.781779831136284</v>
      </c>
    </row>
    <row r="333" spans="1:47" ht="12.95" customHeight="1" x14ac:dyDescent="0.2">
      <c r="A333" s="40" t="s">
        <v>132</v>
      </c>
      <c r="B333" s="215" t="s">
        <v>79</v>
      </c>
      <c r="C333" s="40">
        <v>54361.419670000003</v>
      </c>
      <c r="D333" s="40">
        <v>3.6000000000000002E-4</v>
      </c>
      <c r="E333" s="103">
        <f t="shared" si="192"/>
        <v>1886.9706916027399</v>
      </c>
      <c r="F333" s="103">
        <f t="shared" si="193"/>
        <v>1887</v>
      </c>
      <c r="G333" s="103">
        <f t="shared" si="217"/>
        <v>-2.8903999991598539E-2</v>
      </c>
      <c r="K333" s="103">
        <f t="shared" si="221"/>
        <v>-2.8903999991598539E-2</v>
      </c>
      <c r="P333" s="103">
        <f t="shared" si="194"/>
        <v>-3.9220299882307519E-2</v>
      </c>
      <c r="Q333" s="121">
        <f t="shared" si="195"/>
        <v>39342.919670000003</v>
      </c>
      <c r="S333" s="103">
        <f t="shared" si="196"/>
        <v>1.064260434350421E-4</v>
      </c>
      <c r="T333" s="103">
        <f t="shared" si="222"/>
        <v>1</v>
      </c>
      <c r="U333" s="103">
        <f t="shared" si="218"/>
        <v>1.064260434350421E-4</v>
      </c>
      <c r="Z333" s="103">
        <f t="shared" si="197"/>
        <v>1887</v>
      </c>
      <c r="AA333" s="103">
        <f t="shared" si="198"/>
        <v>-1.2554855982593104E-2</v>
      </c>
      <c r="AB333" s="103">
        <f t="shared" si="199"/>
        <v>-2.7006278107798699E-2</v>
      </c>
      <c r="AC333" s="103">
        <f t="shared" si="200"/>
        <v>1.031629989070898E-2</v>
      </c>
      <c r="AD333" s="103">
        <f t="shared" si="209"/>
        <v>-1.6349144009005435E-2</v>
      </c>
      <c r="AE333" s="103">
        <f t="shared" si="210"/>
        <v>2.6729450982719831E-4</v>
      </c>
      <c r="AF333" s="103">
        <f t="shared" si="211"/>
        <v>1.031629989070898E-2</v>
      </c>
      <c r="AG333" s="118"/>
      <c r="AH333" s="103">
        <f t="shared" si="201"/>
        <v>-1.89772188379984E-3</v>
      </c>
      <c r="AI333" s="103">
        <f t="shared" si="202"/>
        <v>0.95523021654583717</v>
      </c>
      <c r="AJ333" s="103">
        <f t="shared" si="203"/>
        <v>-7.0519007138371689E-3</v>
      </c>
      <c r="AK333" s="103">
        <f t="shared" si="204"/>
        <v>-0.10346235654355956</v>
      </c>
      <c r="AL333" s="103">
        <f t="shared" si="205"/>
        <v>-1.9791840269378982</v>
      </c>
      <c r="AM333" s="103">
        <f t="shared" si="206"/>
        <v>-1.5223224185306328</v>
      </c>
      <c r="AN333" s="103">
        <f t="shared" si="220"/>
        <v>54.675561710547314</v>
      </c>
      <c r="AO333" s="103">
        <f t="shared" si="220"/>
        <v>54.675561710679226</v>
      </c>
      <c r="AP333" s="103">
        <f t="shared" si="220"/>
        <v>54.675561706749143</v>
      </c>
      <c r="AQ333" s="103">
        <f t="shared" si="220"/>
        <v>54.675561823842649</v>
      </c>
      <c r="AR333" s="103">
        <f t="shared" si="220"/>
        <v>54.675558335158371</v>
      </c>
      <c r="AS333" s="103">
        <f t="shared" si="220"/>
        <v>54.675662293770095</v>
      </c>
      <c r="AT333" s="103">
        <f t="shared" si="220"/>
        <v>54.672579175466758</v>
      </c>
      <c r="AU333" s="103">
        <f t="shared" si="208"/>
        <v>54.783182692113137</v>
      </c>
    </row>
    <row r="334" spans="1:47" ht="12.95" customHeight="1" x14ac:dyDescent="0.2">
      <c r="A334" s="40" t="s">
        <v>132</v>
      </c>
      <c r="B334" s="215" t="s">
        <v>79</v>
      </c>
      <c r="C334" s="40">
        <v>54362.404499999997</v>
      </c>
      <c r="D334" s="40">
        <v>7.1000000000000002E-4</v>
      </c>
      <c r="E334" s="103">
        <f t="shared" si="192"/>
        <v>1887.9693004070152</v>
      </c>
      <c r="F334" s="103">
        <f t="shared" si="193"/>
        <v>1888</v>
      </c>
      <c r="G334" s="103">
        <f t="shared" si="217"/>
        <v>-3.0275999997684266E-2</v>
      </c>
      <c r="K334" s="103">
        <f t="shared" si="221"/>
        <v>-3.0275999997684266E-2</v>
      </c>
      <c r="P334" s="103">
        <f t="shared" si="194"/>
        <v>-3.9242943126988096E-2</v>
      </c>
      <c r="Q334" s="121">
        <f t="shared" si="195"/>
        <v>39343.904499999997</v>
      </c>
      <c r="S334" s="103">
        <f t="shared" si="196"/>
        <v>8.040606908416916E-5</v>
      </c>
      <c r="T334" s="103">
        <f t="shared" si="222"/>
        <v>1</v>
      </c>
      <c r="U334" s="103">
        <f t="shared" si="218"/>
        <v>8.040606908416916E-5</v>
      </c>
      <c r="Z334" s="103">
        <f t="shared" si="197"/>
        <v>1888</v>
      </c>
      <c r="AA334" s="103">
        <f t="shared" si="198"/>
        <v>-1.2579937704711349E-2</v>
      </c>
      <c r="AB334" s="103">
        <f t="shared" si="199"/>
        <v>-2.8355120691702082E-2</v>
      </c>
      <c r="AC334" s="103">
        <f t="shared" si="200"/>
        <v>8.9669431293038296E-3</v>
      </c>
      <c r="AD334" s="103">
        <f t="shared" si="209"/>
        <v>-1.7696062292972915E-2</v>
      </c>
      <c r="AE334" s="103">
        <f t="shared" si="210"/>
        <v>3.1315062067677782E-4</v>
      </c>
      <c r="AF334" s="103">
        <f t="shared" si="211"/>
        <v>8.9669431293038296E-3</v>
      </c>
      <c r="AG334" s="118"/>
      <c r="AH334" s="103">
        <f t="shared" si="201"/>
        <v>-1.9208793059821855E-3</v>
      </c>
      <c r="AI334" s="103">
        <f t="shared" si="202"/>
        <v>0.95536527727215925</v>
      </c>
      <c r="AJ334" s="103">
        <f t="shared" si="203"/>
        <v>-8.3569031104552324E-3</v>
      </c>
      <c r="AK334" s="103">
        <f t="shared" si="204"/>
        <v>-0.10352069483483992</v>
      </c>
      <c r="AL334" s="103">
        <f t="shared" si="205"/>
        <v>-1.9778789857158869</v>
      </c>
      <c r="AM334" s="103">
        <f t="shared" si="206"/>
        <v>-1.52015985175735</v>
      </c>
      <c r="AN334" s="103">
        <f t="shared" si="220"/>
        <v>54.676919111390461</v>
      </c>
      <c r="AO334" s="103">
        <f t="shared" si="220"/>
        <v>54.676919111518856</v>
      </c>
      <c r="AP334" s="103">
        <f t="shared" si="220"/>
        <v>54.676919107676696</v>
      </c>
      <c r="AQ334" s="103">
        <f t="shared" si="220"/>
        <v>54.67691922265108</v>
      </c>
      <c r="AR334" s="103">
        <f t="shared" si="220"/>
        <v>54.676915782125967</v>
      </c>
      <c r="AS334" s="103">
        <f t="shared" si="220"/>
        <v>54.677018753857631</v>
      </c>
      <c r="AT334" s="103">
        <f t="shared" si="220"/>
        <v>54.673951549574447</v>
      </c>
      <c r="AU334" s="103">
        <f t="shared" si="208"/>
        <v>54.784585553089983</v>
      </c>
    </row>
    <row r="335" spans="1:47" ht="12.95" customHeight="1" x14ac:dyDescent="0.2">
      <c r="A335" s="40" t="s">
        <v>132</v>
      </c>
      <c r="B335" s="215" t="s">
        <v>79</v>
      </c>
      <c r="C335" s="40">
        <v>54363.390520000001</v>
      </c>
      <c r="D335" s="40">
        <v>1.2899999999999999E-3</v>
      </c>
      <c r="E335" s="103">
        <f t="shared" si="192"/>
        <v>1888.9691158606483</v>
      </c>
      <c r="F335" s="103">
        <f t="shared" si="193"/>
        <v>1889</v>
      </c>
      <c r="G335" s="103">
        <f t="shared" ref="G335:G366" si="223">+C335-(C$7+F335*C$8)</f>
        <v>-3.0457999993814155E-2</v>
      </c>
      <c r="K335" s="103">
        <f t="shared" si="221"/>
        <v>-3.0457999993814155E-2</v>
      </c>
      <c r="P335" s="103">
        <f t="shared" si="194"/>
        <v>-3.9265570141148974E-2</v>
      </c>
      <c r="Q335" s="121">
        <f t="shared" si="195"/>
        <v>39344.890520000001</v>
      </c>
      <c r="S335" s="103">
        <f t="shared" si="196"/>
        <v>7.7573291900223472E-5</v>
      </c>
      <c r="T335" s="103">
        <f t="shared" si="222"/>
        <v>1</v>
      </c>
      <c r="U335" s="103">
        <f t="shared" ref="U335:U366" si="224">+T335*S335</f>
        <v>7.7573291900223472E-5</v>
      </c>
      <c r="Z335" s="103">
        <f t="shared" si="197"/>
        <v>1889</v>
      </c>
      <c r="AA335" s="103">
        <f t="shared" si="198"/>
        <v>-1.2605019237992803E-2</v>
      </c>
      <c r="AB335" s="103">
        <f t="shared" si="199"/>
        <v>-2.8513963530294117E-2</v>
      </c>
      <c r="AC335" s="103">
        <f t="shared" si="200"/>
        <v>8.8075701473348186E-3</v>
      </c>
      <c r="AD335" s="103">
        <f t="shared" si="209"/>
        <v>-1.7852980755821354E-2</v>
      </c>
      <c r="AE335" s="103">
        <f t="shared" si="210"/>
        <v>3.1872892186772761E-4</v>
      </c>
      <c r="AF335" s="103">
        <f t="shared" si="211"/>
        <v>8.8075701473348186E-3</v>
      </c>
      <c r="AG335" s="118"/>
      <c r="AH335" s="103">
        <f t="shared" si="201"/>
        <v>-1.9440364635200363E-3</v>
      </c>
      <c r="AI335" s="103">
        <f t="shared" si="202"/>
        <v>0.95550045225839875</v>
      </c>
      <c r="AJ335" s="103">
        <f t="shared" si="203"/>
        <v>-9.6622604546128203E-3</v>
      </c>
      <c r="AK335" s="103">
        <f t="shared" si="204"/>
        <v>-0.10357887324581314</v>
      </c>
      <c r="AL335" s="103">
        <f t="shared" si="205"/>
        <v>-1.9765735752961908</v>
      </c>
      <c r="AM335" s="103">
        <f t="shared" si="206"/>
        <v>-1.5180009610122336</v>
      </c>
      <c r="AN335" s="103">
        <f t="shared" si="220"/>
        <v>54.678276704225169</v>
      </c>
      <c r="AO335" s="103">
        <f t="shared" si="220"/>
        <v>54.678276704350125</v>
      </c>
      <c r="AP335" s="103">
        <f t="shared" si="220"/>
        <v>54.678276700594381</v>
      </c>
      <c r="AQ335" s="103">
        <f t="shared" si="220"/>
        <v>54.678276813476799</v>
      </c>
      <c r="AR335" s="103">
        <f t="shared" si="220"/>
        <v>54.678273420709075</v>
      </c>
      <c r="AS335" s="103">
        <f t="shared" si="220"/>
        <v>54.678375409224238</v>
      </c>
      <c r="AT335" s="103">
        <f t="shared" si="220"/>
        <v>54.675324141411927</v>
      </c>
      <c r="AU335" s="103">
        <f t="shared" si="208"/>
        <v>54.785988414066836</v>
      </c>
    </row>
    <row r="336" spans="1:47" ht="12.95" customHeight="1" x14ac:dyDescent="0.2">
      <c r="A336" s="40" t="s">
        <v>132</v>
      </c>
      <c r="B336" s="215" t="s">
        <v>79</v>
      </c>
      <c r="C336" s="40">
        <v>54364.378349999999</v>
      </c>
      <c r="D336" s="40">
        <v>4.2000000000000002E-4</v>
      </c>
      <c r="E336" s="103">
        <f t="shared" si="192"/>
        <v>1889.9707666380734</v>
      </c>
      <c r="F336" s="103">
        <f t="shared" si="193"/>
        <v>1890</v>
      </c>
      <c r="G336" s="103">
        <f t="shared" si="223"/>
        <v>-2.8829999995650724E-2</v>
      </c>
      <c r="K336" s="103">
        <f t="shared" si="221"/>
        <v>-2.8829999995650724E-2</v>
      </c>
      <c r="P336" s="103">
        <f t="shared" si="194"/>
        <v>-3.9288180883946422E-2</v>
      </c>
      <c r="Q336" s="121">
        <f t="shared" si="195"/>
        <v>39345.878349999999</v>
      </c>
      <c r="S336" s="103">
        <f t="shared" si="196"/>
        <v>1.0937354749231341E-4</v>
      </c>
      <c r="T336" s="103">
        <f t="shared" si="222"/>
        <v>1</v>
      </c>
      <c r="U336" s="103">
        <f t="shared" si="224"/>
        <v>1.0937354749231341E-4</v>
      </c>
      <c r="Z336" s="103">
        <f t="shared" si="197"/>
        <v>1890</v>
      </c>
      <c r="AA336" s="103">
        <f t="shared" si="198"/>
        <v>-1.2630100541013633E-2</v>
      </c>
      <c r="AB336" s="103">
        <f t="shared" si="199"/>
        <v>-2.6862806680661166E-2</v>
      </c>
      <c r="AC336" s="103">
        <f t="shared" si="200"/>
        <v>1.0458180888295698E-2</v>
      </c>
      <c r="AD336" s="103">
        <f t="shared" si="209"/>
        <v>-1.6199899454637089E-2</v>
      </c>
      <c r="AE336" s="103">
        <f t="shared" si="210"/>
        <v>2.6243674234035103E-4</v>
      </c>
      <c r="AF336" s="103">
        <f t="shared" si="211"/>
        <v>1.0458180888295698E-2</v>
      </c>
      <c r="AG336" s="118"/>
      <c r="AH336" s="103">
        <f t="shared" si="201"/>
        <v>-1.9671933149895565E-3</v>
      </c>
      <c r="AI336" s="103">
        <f t="shared" si="202"/>
        <v>0.95563574137639884</v>
      </c>
      <c r="AJ336" s="103">
        <f t="shared" si="203"/>
        <v>-1.0967970873121992E-2</v>
      </c>
      <c r="AK336" s="103">
        <f t="shared" si="204"/>
        <v>-0.10363689154378139</v>
      </c>
      <c r="AL336" s="103">
        <f t="shared" si="205"/>
        <v>-1.9752677953144941</v>
      </c>
      <c r="AM336" s="103">
        <f t="shared" si="206"/>
        <v>-1.5158457347530796</v>
      </c>
      <c r="AN336" s="103">
        <f t="shared" si="220"/>
        <v>54.679634489213704</v>
      </c>
      <c r="AO336" s="103">
        <f t="shared" si="220"/>
        <v>54.679634489335299</v>
      </c>
      <c r="AP336" s="103">
        <f t="shared" si="220"/>
        <v>54.679634485664465</v>
      </c>
      <c r="AQ336" s="103">
        <f t="shared" si="220"/>
        <v>54.679634596481897</v>
      </c>
      <c r="AR336" s="103">
        <f t="shared" si="220"/>
        <v>54.679631251070496</v>
      </c>
      <c r="AS336" s="103">
        <f t="shared" si="220"/>
        <v>54.679732260051416</v>
      </c>
      <c r="AT336" s="103">
        <f t="shared" si="220"/>
        <v>54.67669695103875</v>
      </c>
      <c r="AU336" s="103">
        <f t="shared" si="208"/>
        <v>54.787391275043689</v>
      </c>
    </row>
    <row r="337" spans="1:47" ht="12.95" customHeight="1" x14ac:dyDescent="0.2">
      <c r="A337" s="48" t="s">
        <v>104</v>
      </c>
      <c r="B337" s="213" t="s">
        <v>79</v>
      </c>
      <c r="C337" s="38">
        <v>54372.759299999998</v>
      </c>
      <c r="D337" s="38">
        <v>4.0000000000000002E-4</v>
      </c>
      <c r="E337" s="103">
        <f t="shared" si="192"/>
        <v>1898.4689749158895</v>
      </c>
      <c r="F337" s="103">
        <f t="shared" si="193"/>
        <v>1898.5</v>
      </c>
      <c r="G337" s="103">
        <f t="shared" si="223"/>
        <v>-3.059699999721488E-2</v>
      </c>
      <c r="K337" s="103">
        <f t="shared" si="221"/>
        <v>-3.059699999721488E-2</v>
      </c>
      <c r="P337" s="103">
        <f t="shared" si="194"/>
        <v>-3.9479709481937283E-2</v>
      </c>
      <c r="Q337" s="121">
        <f t="shared" si="195"/>
        <v>39354.259299999998</v>
      </c>
      <c r="S337" s="103">
        <f t="shared" si="196"/>
        <v>7.8902527789977343E-5</v>
      </c>
      <c r="T337" s="103">
        <f t="shared" si="222"/>
        <v>1</v>
      </c>
      <c r="U337" s="103">
        <f t="shared" si="224"/>
        <v>7.8902527789977343E-5</v>
      </c>
      <c r="Z337" s="103">
        <f t="shared" si="197"/>
        <v>1898.5</v>
      </c>
      <c r="AA337" s="103">
        <f t="shared" si="198"/>
        <v>-1.2843276452121345E-2</v>
      </c>
      <c r="AB337" s="103">
        <f t="shared" si="199"/>
        <v>-2.8432991670039806E-2</v>
      </c>
      <c r="AC337" s="103">
        <f t="shared" si="200"/>
        <v>8.8827094847224036E-3</v>
      </c>
      <c r="AD337" s="103">
        <f t="shared" si="209"/>
        <v>-1.7753723545093535E-2</v>
      </c>
      <c r="AE337" s="103">
        <f t="shared" si="210"/>
        <v>3.1519469971560857E-4</v>
      </c>
      <c r="AF337" s="103">
        <f t="shared" si="211"/>
        <v>8.8827094847224036E-3</v>
      </c>
      <c r="AG337" s="118"/>
      <c r="AH337" s="103">
        <f t="shared" si="201"/>
        <v>-2.1640083271750724E-3</v>
      </c>
      <c r="AI337" s="103">
        <f t="shared" si="202"/>
        <v>0.95679028865941951</v>
      </c>
      <c r="AJ337" s="103">
        <f t="shared" si="203"/>
        <v>-2.208049847620264E-2</v>
      </c>
      <c r="AK337" s="103">
        <f t="shared" si="204"/>
        <v>-0.10412354958386205</v>
      </c>
      <c r="AL337" s="103">
        <f t="shared" si="205"/>
        <v>-1.9641536930121011</v>
      </c>
      <c r="AM337" s="103">
        <f t="shared" si="206"/>
        <v>-1.4976726528237498</v>
      </c>
      <c r="AN337" s="103">
        <f t="shared" si="220"/>
        <v>54.691183442682174</v>
      </c>
      <c r="AO337" s="103">
        <f t="shared" si="220"/>
        <v>54.691183442778033</v>
      </c>
      <c r="AP337" s="103">
        <f t="shared" si="220"/>
        <v>54.691183439771024</v>
      </c>
      <c r="AQ337" s="103">
        <f t="shared" si="220"/>
        <v>54.691183534098528</v>
      </c>
      <c r="AR337" s="103">
        <f t="shared" si="220"/>
        <v>54.69118057513149</v>
      </c>
      <c r="AS337" s="103">
        <f t="shared" si="220"/>
        <v>54.691273409358516</v>
      </c>
      <c r="AT337" s="103">
        <f t="shared" si="220"/>
        <v>54.688374634355426</v>
      </c>
      <c r="AU337" s="103">
        <f t="shared" si="208"/>
        <v>54.799315593346925</v>
      </c>
    </row>
    <row r="338" spans="1:47" ht="12.95" customHeight="1" x14ac:dyDescent="0.2">
      <c r="A338" s="40" t="s">
        <v>132</v>
      </c>
      <c r="B338" s="215" t="s">
        <v>78</v>
      </c>
      <c r="C338" s="40">
        <v>54381.634250000003</v>
      </c>
      <c r="D338" s="40">
        <v>7.6000000000000004E-4</v>
      </c>
      <c r="E338" s="103">
        <f t="shared" si="192"/>
        <v>1907.4680947716645</v>
      </c>
      <c r="F338" s="103">
        <f t="shared" si="193"/>
        <v>1907.5</v>
      </c>
      <c r="G338" s="103">
        <f t="shared" si="223"/>
        <v>-3.1464999992749654E-2</v>
      </c>
      <c r="K338" s="103">
        <f t="shared" si="221"/>
        <v>-3.1464999992749654E-2</v>
      </c>
      <c r="P338" s="103">
        <f t="shared" si="194"/>
        <v>-3.9681192143879052E-2</v>
      </c>
      <c r="Q338" s="121">
        <f t="shared" si="195"/>
        <v>39363.134250000003</v>
      </c>
      <c r="S338" s="103">
        <f t="shared" si="196"/>
        <v>6.7505813464280323E-5</v>
      </c>
      <c r="T338" s="103">
        <f t="shared" si="222"/>
        <v>1</v>
      </c>
      <c r="U338" s="103">
        <f t="shared" si="224"/>
        <v>6.7505813464280323E-5</v>
      </c>
      <c r="Z338" s="103">
        <f t="shared" si="197"/>
        <v>1907.5</v>
      </c>
      <c r="AA338" s="103">
        <f t="shared" si="198"/>
        <v>-1.3068942297999092E-2</v>
      </c>
      <c r="AB338" s="103">
        <f t="shared" si="199"/>
        <v>-2.909265509429472E-2</v>
      </c>
      <c r="AC338" s="103">
        <f t="shared" si="200"/>
        <v>8.2161921511293978E-3</v>
      </c>
      <c r="AD338" s="103">
        <f t="shared" si="209"/>
        <v>-1.8396057694750563E-2</v>
      </c>
      <c r="AE338" s="103">
        <f t="shared" si="210"/>
        <v>3.3841493870859142E-4</v>
      </c>
      <c r="AF338" s="103">
        <f t="shared" si="211"/>
        <v>8.2161921511293978E-3</v>
      </c>
      <c r="AG338" s="118"/>
      <c r="AH338" s="103">
        <f t="shared" si="201"/>
        <v>-2.3723448984549335E-3</v>
      </c>
      <c r="AI338" s="103">
        <f t="shared" si="202"/>
        <v>0.95802163878087776</v>
      </c>
      <c r="AJ338" s="103">
        <f t="shared" si="203"/>
        <v>-3.3873064519770103E-2</v>
      </c>
      <c r="AK338" s="103">
        <f t="shared" si="204"/>
        <v>-0.10462604800639357</v>
      </c>
      <c r="AL338" s="103">
        <f t="shared" si="205"/>
        <v>-1.9523564406626206</v>
      </c>
      <c r="AM338" s="103">
        <f t="shared" si="206"/>
        <v>-1.4787105654203376</v>
      </c>
      <c r="AN338" s="103">
        <f t="shared" si="220"/>
        <v>54.703427001149606</v>
      </c>
      <c r="AO338" s="103">
        <f t="shared" si="220"/>
        <v>54.703427001223204</v>
      </c>
      <c r="AP338" s="103">
        <f t="shared" si="220"/>
        <v>54.703426998814237</v>
      </c>
      <c r="AQ338" s="103">
        <f t="shared" si="220"/>
        <v>54.703427077662006</v>
      </c>
      <c r="AR338" s="103">
        <f t="shared" si="220"/>
        <v>54.703424496908582</v>
      </c>
      <c r="AS338" s="103">
        <f t="shared" si="220"/>
        <v>54.703508979419034</v>
      </c>
      <c r="AT338" s="103">
        <f t="shared" si="220"/>
        <v>54.700756434524379</v>
      </c>
      <c r="AU338" s="103">
        <f t="shared" si="208"/>
        <v>54.811941342138589</v>
      </c>
    </row>
    <row r="339" spans="1:47" ht="12.95" customHeight="1" x14ac:dyDescent="0.2">
      <c r="A339" s="40" t="s">
        <v>132</v>
      </c>
      <c r="B339" s="215" t="s">
        <v>78</v>
      </c>
      <c r="C339" s="40">
        <v>54382.621149999999</v>
      </c>
      <c r="D339" s="40">
        <v>4.2999999999999999E-4</v>
      </c>
      <c r="E339" s="103">
        <f t="shared" si="192"/>
        <v>1908.4688025374126</v>
      </c>
      <c r="F339" s="103">
        <f t="shared" si="193"/>
        <v>1908.5</v>
      </c>
      <c r="G339" s="103">
        <f t="shared" si="223"/>
        <v>-3.0766999996558297E-2</v>
      </c>
      <c r="K339" s="103">
        <f t="shared" si="221"/>
        <v>-3.0766999996558297E-2</v>
      </c>
      <c r="P339" s="103">
        <f t="shared" si="194"/>
        <v>-3.9703494536665628E-2</v>
      </c>
      <c r="Q339" s="121">
        <f t="shared" si="195"/>
        <v>39364.121149999999</v>
      </c>
      <c r="S339" s="103">
        <f t="shared" si="196"/>
        <v>7.9860934665368117E-5</v>
      </c>
      <c r="T339" s="103">
        <f t="shared" si="222"/>
        <v>1</v>
      </c>
      <c r="U339" s="103">
        <f t="shared" si="224"/>
        <v>7.9860934665368117E-5</v>
      </c>
      <c r="Z339" s="103">
        <f t="shared" si="197"/>
        <v>1908.5</v>
      </c>
      <c r="AA339" s="103">
        <f t="shared" si="198"/>
        <v>-1.3094011826703732E-2</v>
      </c>
      <c r="AB339" s="103">
        <f t="shared" si="199"/>
        <v>-2.8371511423392566E-2</v>
      </c>
      <c r="AC339" s="103">
        <f t="shared" si="200"/>
        <v>8.9364945401073301E-3</v>
      </c>
      <c r="AD339" s="103">
        <f t="shared" si="209"/>
        <v>-1.7672988169854565E-2</v>
      </c>
      <c r="AE339" s="103">
        <f t="shared" si="210"/>
        <v>3.1233451085181939E-4</v>
      </c>
      <c r="AF339" s="103">
        <f t="shared" si="211"/>
        <v>8.9364945401073301E-3</v>
      </c>
      <c r="AG339" s="118"/>
      <c r="AH339" s="103">
        <f t="shared" si="201"/>
        <v>-2.3954885731657296E-3</v>
      </c>
      <c r="AI339" s="103">
        <f t="shared" si="202"/>
        <v>0.95815901567155015</v>
      </c>
      <c r="AJ339" s="103">
        <f t="shared" si="203"/>
        <v>-3.5184963982502336E-2</v>
      </c>
      <c r="AK339" s="103">
        <f t="shared" si="204"/>
        <v>-0.10468106210058097</v>
      </c>
      <c r="AL339" s="103">
        <f t="shared" si="205"/>
        <v>-1.9510437583473799</v>
      </c>
      <c r="AM339" s="103">
        <f t="shared" si="206"/>
        <v>-1.476621106175225</v>
      </c>
      <c r="AN339" s="103">
        <f t="shared" si="220"/>
        <v>54.704788370023856</v>
      </c>
      <c r="AO339" s="103">
        <f t="shared" si="220"/>
        <v>54.704788370095258</v>
      </c>
      <c r="AP339" s="103">
        <f t="shared" si="220"/>
        <v>54.704788367746602</v>
      </c>
      <c r="AQ339" s="103">
        <f t="shared" si="220"/>
        <v>54.704788444994236</v>
      </c>
      <c r="AR339" s="103">
        <f t="shared" si="220"/>
        <v>54.704785904326982</v>
      </c>
      <c r="AS339" s="103">
        <f t="shared" si="220"/>
        <v>54.70486947871413</v>
      </c>
      <c r="AT339" s="103">
        <f t="shared" si="220"/>
        <v>54.702133283470189</v>
      </c>
      <c r="AU339" s="103">
        <f t="shared" si="208"/>
        <v>54.813344203115442</v>
      </c>
    </row>
    <row r="340" spans="1:47" ht="12.95" customHeight="1" x14ac:dyDescent="0.2">
      <c r="A340" s="40" t="s">
        <v>132</v>
      </c>
      <c r="B340" s="215" t="s">
        <v>78</v>
      </c>
      <c r="C340" s="40">
        <v>54383.608359999998</v>
      </c>
      <c r="D340" s="40">
        <v>2.5999999999999998E-4</v>
      </c>
      <c r="E340" s="103">
        <f t="shared" ref="E340:E381" si="225">+(C340-C$7)/C$8</f>
        <v>1909.4698246403887</v>
      </c>
      <c r="F340" s="103">
        <f t="shared" ref="F340:F381" si="226">ROUND(2*E340,0)/2</f>
        <v>1909.5</v>
      </c>
      <c r="G340" s="103">
        <f t="shared" si="223"/>
        <v>-2.9758999997284263E-2</v>
      </c>
      <c r="K340" s="103">
        <f t="shared" si="221"/>
        <v>-2.9758999997284263E-2</v>
      </c>
      <c r="P340" s="103">
        <f t="shared" ref="P340:P381" si="227">R$2+R$3*F340++R$4*F340^2+R$5*SIN(RADIANS(R$6*F340+R$7))</f>
        <v>-3.9725779867727622E-2</v>
      </c>
      <c r="Q340" s="121">
        <f t="shared" ref="Q340:Q381" si="228">+C340-15018.5</f>
        <v>39365.108359999998</v>
      </c>
      <c r="S340" s="103">
        <f t="shared" ref="S340:S381" si="229">+(P340-G340)^2</f>
        <v>9.9336700985874922E-5</v>
      </c>
      <c r="T340" s="103">
        <f t="shared" si="222"/>
        <v>1</v>
      </c>
      <c r="U340" s="103">
        <f t="shared" si="224"/>
        <v>9.9336700985874922E-5</v>
      </c>
      <c r="Z340" s="103">
        <f t="shared" ref="Z340:Z381" si="230">F340</f>
        <v>1909.5</v>
      </c>
      <c r="AA340" s="103">
        <f t="shared" ref="AA340:AA381" si="231">AB$3+AB$4*Z340+AB$5*Z340^2+AH340</f>
        <v>-1.3119080310469952E-2</v>
      </c>
      <c r="AB340" s="103">
        <f t="shared" ref="AB340:AB381" si="232">IF(S340&lt;&gt;0,G340-AH340, -9999)</f>
        <v>-2.7340368870153862E-2</v>
      </c>
      <c r="AC340" s="103">
        <f t="shared" ref="AC340:AC381" si="233">+G340-P340</f>
        <v>9.9667798704433583E-3</v>
      </c>
      <c r="AD340" s="103">
        <f t="shared" si="209"/>
        <v>-1.663991968681431E-2</v>
      </c>
      <c r="AE340" s="103">
        <f t="shared" si="210"/>
        <v>2.7688692718363044E-4</v>
      </c>
      <c r="AF340" s="103">
        <f t="shared" si="211"/>
        <v>9.9667798704433583E-3</v>
      </c>
      <c r="AG340" s="118"/>
      <c r="AH340" s="103">
        <f t="shared" ref="AH340:AH381" si="234">$AB$6*($AB$11/AI340*AJ340+$AB$12)</f>
        <v>-2.4186311271304005E-3</v>
      </c>
      <c r="AI340" s="103">
        <f t="shared" ref="AI340:AI381" si="235">1+$AB$7*COS(AL340)</f>
        <v>0.95829650410559164</v>
      </c>
      <c r="AJ340" s="103">
        <f t="shared" ref="AJ340:AJ381" si="236">SIN(AL340+RADIANS($AB$9))</f>
        <v>-3.6497179186695261E-2</v>
      </c>
      <c r="AK340" s="103">
        <f t="shared" ref="AK340:AK381" si="237">$AB$7*SIN(AL340)</f>
        <v>-0.10473591152161869</v>
      </c>
      <c r="AL340" s="103">
        <f t="shared" ref="AL340:AL381" si="238">2*ATAN(AM340)</f>
        <v>-1.9497306994113301</v>
      </c>
      <c r="AM340" s="103">
        <f t="shared" ref="AM340:AM381" si="239">SQRT((1+$AB$7)/(1-$AB$7))*TAN(AN340/2)</f>
        <v>-1.4745350953348821</v>
      </c>
      <c r="AN340" s="103">
        <f t="shared" ref="AN340:AT355" si="240">$AU340+$AB$7*SIN(AO340)</f>
        <v>54.706149934178811</v>
      </c>
      <c r="AO340" s="103">
        <f t="shared" si="240"/>
        <v>54.706149934248089</v>
      </c>
      <c r="AP340" s="103">
        <f t="shared" si="240"/>
        <v>54.706149931958556</v>
      </c>
      <c r="AQ340" s="103">
        <f t="shared" si="240"/>
        <v>54.706150007629333</v>
      </c>
      <c r="AR340" s="103">
        <f t="shared" si="240"/>
        <v>54.706147506664372</v>
      </c>
      <c r="AS340" s="103">
        <f t="shared" si="240"/>
        <v>54.706230176961334</v>
      </c>
      <c r="AT340" s="103">
        <f t="shared" si="240"/>
        <v>54.70351035128116</v>
      </c>
      <c r="AU340" s="103">
        <f t="shared" ref="AU340:AU381" si="241">RADIANS($AB$9)+$AB$18*(F340-AB$15)</f>
        <v>54.814747064092295</v>
      </c>
    </row>
    <row r="341" spans="1:47" ht="12.95" customHeight="1" x14ac:dyDescent="0.2">
      <c r="A341" s="40" t="s">
        <v>132</v>
      </c>
      <c r="B341" s="215" t="s">
        <v>78</v>
      </c>
      <c r="C341" s="40">
        <v>54384.593939999999</v>
      </c>
      <c r="D341" s="40">
        <v>4.6999999999999999E-4</v>
      </c>
      <c r="E341" s="103">
        <f t="shared" si="225"/>
        <v>1910.469193937957</v>
      </c>
      <c r="F341" s="103">
        <f t="shared" si="226"/>
        <v>1910.5</v>
      </c>
      <c r="G341" s="103">
        <f t="shared" si="223"/>
        <v>-3.0380999996850733E-2</v>
      </c>
      <c r="K341" s="103">
        <f t="shared" si="221"/>
        <v>-3.0380999996850733E-2</v>
      </c>
      <c r="P341" s="103">
        <f t="shared" si="227"/>
        <v>-3.9748048096851556E-2</v>
      </c>
      <c r="Q341" s="121">
        <f t="shared" si="228"/>
        <v>39366.093939999999</v>
      </c>
      <c r="S341" s="103">
        <f t="shared" si="229"/>
        <v>8.7741590107729024E-5</v>
      </c>
      <c r="T341" s="103">
        <f t="shared" si="222"/>
        <v>1</v>
      </c>
      <c r="U341" s="103">
        <f t="shared" si="224"/>
        <v>8.7741590107729024E-5</v>
      </c>
      <c r="Z341" s="103">
        <f t="shared" si="230"/>
        <v>1910.5</v>
      </c>
      <c r="AA341" s="103">
        <f t="shared" si="231"/>
        <v>-1.3144147707166584E-2</v>
      </c>
      <c r="AB341" s="103">
        <f t="shared" si="232"/>
        <v>-2.7939227478632953E-2</v>
      </c>
      <c r="AC341" s="103">
        <f t="shared" si="233"/>
        <v>9.3670481000008229E-3</v>
      </c>
      <c r="AD341" s="103">
        <f t="shared" ref="AD341:AD381" si="242">IF(S341&lt;&gt;0,G341-AA341, -9999)</f>
        <v>-1.7236852289684149E-2</v>
      </c>
      <c r="AE341" s="103">
        <f t="shared" ref="AE341:AE381" si="243">+(G341-AA341)^2*T341</f>
        <v>2.9710907685638968E-4</v>
      </c>
      <c r="AF341" s="103">
        <f t="shared" ref="AF341:AF381" si="244">IF(S341&lt;&gt;0,G341-P341, -9999)</f>
        <v>9.3670481000008229E-3</v>
      </c>
      <c r="AG341" s="118"/>
      <c r="AH341" s="103">
        <f t="shared" si="234"/>
        <v>-2.4417725182177795E-3</v>
      </c>
      <c r="AI341" s="103">
        <f t="shared" si="235"/>
        <v>0.95843410394560913</v>
      </c>
      <c r="AJ341" s="103">
        <f t="shared" si="236"/>
        <v>-3.7809708176088475E-2</v>
      </c>
      <c r="AK341" s="103">
        <f t="shared" si="237"/>
        <v>-0.10479059603454331</v>
      </c>
      <c r="AL341" s="103">
        <f t="shared" si="238"/>
        <v>-1.9484172634948811</v>
      </c>
      <c r="AM341" s="103">
        <f t="shared" si="239"/>
        <v>-1.4724525222629226</v>
      </c>
      <c r="AN341" s="103">
        <f t="shared" si="240"/>
        <v>54.707511693772886</v>
      </c>
      <c r="AO341" s="103">
        <f t="shared" si="240"/>
        <v>54.707511693840075</v>
      </c>
      <c r="AP341" s="103">
        <f t="shared" si="240"/>
        <v>54.707511691608516</v>
      </c>
      <c r="AQ341" s="103">
        <f t="shared" si="240"/>
        <v>54.707511765725513</v>
      </c>
      <c r="AR341" s="103">
        <f t="shared" si="240"/>
        <v>54.707509304080013</v>
      </c>
      <c r="AS341" s="103">
        <f t="shared" si="240"/>
        <v>54.707591074337145</v>
      </c>
      <c r="AT341" s="103">
        <f t="shared" si="240"/>
        <v>54.704887638008053</v>
      </c>
      <c r="AU341" s="103">
        <f t="shared" si="241"/>
        <v>54.816149925069148</v>
      </c>
    </row>
    <row r="342" spans="1:47" ht="12.95" customHeight="1" x14ac:dyDescent="0.2">
      <c r="A342" s="40" t="s">
        <v>132</v>
      </c>
      <c r="B342" s="215" t="s">
        <v>78</v>
      </c>
      <c r="C342" s="40">
        <v>54387.55242</v>
      </c>
      <c r="D342" s="40">
        <v>2.5000000000000001E-4</v>
      </c>
      <c r="E342" s="103">
        <f t="shared" si="225"/>
        <v>1913.469066175086</v>
      </c>
      <c r="F342" s="103">
        <f t="shared" si="226"/>
        <v>1913.5</v>
      </c>
      <c r="G342" s="103">
        <f t="shared" si="223"/>
        <v>-3.0506999995850492E-2</v>
      </c>
      <c r="K342" s="103">
        <f t="shared" si="221"/>
        <v>-3.0506999995850492E-2</v>
      </c>
      <c r="P342" s="103">
        <f t="shared" si="227"/>
        <v>-3.981474977093357E-2</v>
      </c>
      <c r="Q342" s="121">
        <f t="shared" si="228"/>
        <v>39369.05242</v>
      </c>
      <c r="S342" s="103">
        <f t="shared" si="229"/>
        <v>8.6634205875559098E-5</v>
      </c>
      <c r="T342" s="103">
        <f t="shared" si="222"/>
        <v>1</v>
      </c>
      <c r="U342" s="103">
        <f t="shared" si="224"/>
        <v>8.6634205875559098E-5</v>
      </c>
      <c r="Z342" s="103">
        <f t="shared" si="230"/>
        <v>1913.5</v>
      </c>
      <c r="AA342" s="103">
        <f t="shared" si="231"/>
        <v>-1.3219342953007855E-2</v>
      </c>
      <c r="AB342" s="103">
        <f t="shared" si="232"/>
        <v>-2.7995810703465428E-2</v>
      </c>
      <c r="AC342" s="103">
        <f t="shared" si="233"/>
        <v>9.3077497750830782E-3</v>
      </c>
      <c r="AD342" s="103">
        <f t="shared" si="242"/>
        <v>-1.7287657042842637E-2</v>
      </c>
      <c r="AE342" s="103">
        <f t="shared" si="243"/>
        <v>2.9886308603094665E-4</v>
      </c>
      <c r="AF342" s="103">
        <f t="shared" si="244"/>
        <v>9.3077497750830782E-3</v>
      </c>
      <c r="AG342" s="118"/>
      <c r="AH342" s="103">
        <f t="shared" si="234"/>
        <v>-2.5111892923850641E-3</v>
      </c>
      <c r="AI342" s="103">
        <f t="shared" si="235"/>
        <v>0.95884757052062597</v>
      </c>
      <c r="AJ342" s="103">
        <f t="shared" si="236"/>
        <v>-4.174915823076554E-2</v>
      </c>
      <c r="AK342" s="103">
        <f t="shared" si="237"/>
        <v>-0.10495365777344025</v>
      </c>
      <c r="AL342" s="103">
        <f t="shared" si="238"/>
        <v>-1.9444746902711858</v>
      </c>
      <c r="AM342" s="103">
        <f t="shared" si="239"/>
        <v>-1.4662253239202878</v>
      </c>
      <c r="AN342" s="103">
        <f t="shared" si="240"/>
        <v>54.711598146770797</v>
      </c>
      <c r="AO342" s="103">
        <f t="shared" si="240"/>
        <v>54.711598146832038</v>
      </c>
      <c r="AP342" s="103">
        <f t="shared" si="240"/>
        <v>54.711598144767628</v>
      </c>
      <c r="AQ342" s="103">
        <f t="shared" si="240"/>
        <v>54.711598214359803</v>
      </c>
      <c r="AR342" s="103">
        <f t="shared" si="240"/>
        <v>54.711595868386318</v>
      </c>
      <c r="AS342" s="103">
        <f t="shared" si="240"/>
        <v>54.711674962997527</v>
      </c>
      <c r="AT342" s="103">
        <f t="shared" si="240"/>
        <v>54.709020812185386</v>
      </c>
      <c r="AU342" s="103">
        <f t="shared" si="241"/>
        <v>54.8203585079997</v>
      </c>
    </row>
    <row r="343" spans="1:47" ht="12.95" customHeight="1" x14ac:dyDescent="0.2">
      <c r="A343" s="40" t="s">
        <v>132</v>
      </c>
      <c r="B343" s="215" t="s">
        <v>78</v>
      </c>
      <c r="C343" s="40">
        <v>54388.538399999998</v>
      </c>
      <c r="D343" s="40">
        <v>2.9E-4</v>
      </c>
      <c r="E343" s="103">
        <f t="shared" si="225"/>
        <v>1914.4688410690708</v>
      </c>
      <c r="F343" s="103">
        <f t="shared" si="226"/>
        <v>1914.5</v>
      </c>
      <c r="G343" s="103">
        <f t="shared" si="223"/>
        <v>-3.0728999998245854E-2</v>
      </c>
      <c r="K343" s="103">
        <f t="shared" si="221"/>
        <v>-3.0728999998245854E-2</v>
      </c>
      <c r="P343" s="103">
        <f t="shared" si="227"/>
        <v>-3.9836949190802246E-2</v>
      </c>
      <c r="Q343" s="121">
        <f t="shared" si="228"/>
        <v>39370.038399999998</v>
      </c>
      <c r="S343" s="103">
        <f t="shared" si="229"/>
        <v>8.2954738494188631E-5</v>
      </c>
      <c r="T343" s="103">
        <f t="shared" si="222"/>
        <v>1</v>
      </c>
      <c r="U343" s="103">
        <f t="shared" si="224"/>
        <v>8.2954738494188631E-5</v>
      </c>
      <c r="Z343" s="103">
        <f t="shared" si="230"/>
        <v>1914.5</v>
      </c>
      <c r="AA343" s="103">
        <f t="shared" si="231"/>
        <v>-1.3244405579424162E-2</v>
      </c>
      <c r="AB343" s="103">
        <f t="shared" si="232"/>
        <v>-2.8194674388284553E-2</v>
      </c>
      <c r="AC343" s="103">
        <f t="shared" si="233"/>
        <v>9.1079491925563916E-3</v>
      </c>
      <c r="AD343" s="103">
        <f t="shared" si="242"/>
        <v>-1.7484594418821692E-2</v>
      </c>
      <c r="AE343" s="103">
        <f t="shared" si="243"/>
        <v>3.0571104199069067E-4</v>
      </c>
      <c r="AF343" s="103">
        <f t="shared" si="244"/>
        <v>9.1079491925563916E-3</v>
      </c>
      <c r="AG343" s="118"/>
      <c r="AH343" s="103">
        <f t="shared" si="234"/>
        <v>-2.5343256099613007E-3</v>
      </c>
      <c r="AI343" s="103">
        <f t="shared" si="235"/>
        <v>0.95898561460134057</v>
      </c>
      <c r="AJ343" s="103">
        <f t="shared" si="236"/>
        <v>-4.3062922715633341E-2</v>
      </c>
      <c r="AK343" s="103">
        <f t="shared" si="237"/>
        <v>-0.1050076803022022</v>
      </c>
      <c r="AL343" s="103">
        <f t="shared" si="238"/>
        <v>-1.9431597428423975</v>
      </c>
      <c r="AM343" s="103">
        <f t="shared" si="239"/>
        <v>-1.4641563963921076</v>
      </c>
      <c r="AN343" s="103">
        <f t="shared" si="240"/>
        <v>54.712960689701362</v>
      </c>
      <c r="AO343" s="103">
        <f t="shared" si="240"/>
        <v>54.71296068976072</v>
      </c>
      <c r="AP343" s="103">
        <f t="shared" si="240"/>
        <v>54.71296068774982</v>
      </c>
      <c r="AQ343" s="103">
        <f t="shared" si="240"/>
        <v>54.712960755878591</v>
      </c>
      <c r="AR343" s="103">
        <f t="shared" si="240"/>
        <v>54.712958447703933</v>
      </c>
      <c r="AS343" s="103">
        <f t="shared" si="240"/>
        <v>54.713036658647773</v>
      </c>
      <c r="AT343" s="103">
        <f t="shared" si="240"/>
        <v>54.710398975074945</v>
      </c>
      <c r="AU343" s="103">
        <f t="shared" si="241"/>
        <v>54.821761368976553</v>
      </c>
    </row>
    <row r="344" spans="1:47" ht="12.95" customHeight="1" x14ac:dyDescent="0.2">
      <c r="A344" s="40" t="s">
        <v>132</v>
      </c>
      <c r="B344" s="215" t="s">
        <v>78</v>
      </c>
      <c r="C344" s="40">
        <v>54389.524770000004</v>
      </c>
      <c r="D344" s="40">
        <v>1.7000000000000001E-4</v>
      </c>
      <c r="E344" s="103">
        <f t="shared" si="225"/>
        <v>1915.469011419573</v>
      </c>
      <c r="F344" s="103">
        <f t="shared" si="226"/>
        <v>1915.5</v>
      </c>
      <c r="G344" s="103">
        <f t="shared" si="223"/>
        <v>-3.056099999230355E-2</v>
      </c>
      <c r="K344" s="103">
        <f t="shared" si="221"/>
        <v>-3.056099999230355E-2</v>
      </c>
      <c r="P344" s="103">
        <f t="shared" si="227"/>
        <v>-3.9859131308139992E-2</v>
      </c>
      <c r="Q344" s="121">
        <f t="shared" si="228"/>
        <v>39371.024770000004</v>
      </c>
      <c r="S344" s="103">
        <f t="shared" si="229"/>
        <v>8.6455245966538313E-5</v>
      </c>
      <c r="T344" s="103">
        <f t="shared" si="222"/>
        <v>1</v>
      </c>
      <c r="U344" s="103">
        <f t="shared" si="224"/>
        <v>8.6455245966538313E-5</v>
      </c>
      <c r="Z344" s="103">
        <f t="shared" si="230"/>
        <v>1915.5</v>
      </c>
      <c r="AA344" s="103">
        <f t="shared" si="231"/>
        <v>-1.3269466907598639E-2</v>
      </c>
      <c r="AB344" s="103">
        <f t="shared" si="232"/>
        <v>-2.8003539438815547E-2</v>
      </c>
      <c r="AC344" s="103">
        <f t="shared" si="233"/>
        <v>9.2981313158364415E-3</v>
      </c>
      <c r="AD344" s="103">
        <f t="shared" si="242"/>
        <v>-1.7291533084704911E-2</v>
      </c>
      <c r="AE344" s="103">
        <f t="shared" si="243"/>
        <v>2.9899711641944452E-4</v>
      </c>
      <c r="AF344" s="103">
        <f t="shared" si="244"/>
        <v>9.2981313158364415E-3</v>
      </c>
      <c r="AG344" s="118"/>
      <c r="AH344" s="103">
        <f t="shared" si="234"/>
        <v>-2.5574605534880025E-3</v>
      </c>
      <c r="AI344" s="103">
        <f t="shared" si="235"/>
        <v>0.95912376939410615</v>
      </c>
      <c r="AJ344" s="103">
        <f t="shared" si="236"/>
        <v>-4.4376991142368913E-2</v>
      </c>
      <c r="AK344" s="103">
        <f t="shared" si="237"/>
        <v>-0.1050615367464852</v>
      </c>
      <c r="AL344" s="103">
        <f t="shared" si="238"/>
        <v>-1.9418444166390791</v>
      </c>
      <c r="AM344" s="103">
        <f t="shared" si="239"/>
        <v>-1.4620908540740547</v>
      </c>
      <c r="AN344" s="103">
        <f t="shared" si="240"/>
        <v>54.714323428860069</v>
      </c>
      <c r="AO344" s="103">
        <f t="shared" si="240"/>
        <v>54.714323428917588</v>
      </c>
      <c r="AP344" s="103">
        <f t="shared" si="240"/>
        <v>54.714323426959119</v>
      </c>
      <c r="AQ344" s="103">
        <f t="shared" si="240"/>
        <v>54.714323493646603</v>
      </c>
      <c r="AR344" s="103">
        <f t="shared" si="240"/>
        <v>54.714321222893361</v>
      </c>
      <c r="AS344" s="103">
        <f t="shared" si="240"/>
        <v>54.714398554305333</v>
      </c>
      <c r="AT344" s="103">
        <f t="shared" si="240"/>
        <v>54.711777357127765</v>
      </c>
      <c r="AU344" s="103">
        <f t="shared" si="241"/>
        <v>54.823164229953399</v>
      </c>
    </row>
    <row r="345" spans="1:47" ht="12.95" customHeight="1" x14ac:dyDescent="0.2">
      <c r="A345" s="40" t="s">
        <v>132</v>
      </c>
      <c r="B345" s="215" t="s">
        <v>78</v>
      </c>
      <c r="C345" s="40">
        <v>54392.484020000004</v>
      </c>
      <c r="D345" s="40">
        <v>2.3000000000000001E-4</v>
      </c>
      <c r="E345" s="103">
        <f t="shared" si="225"/>
        <v>1918.4696644298083</v>
      </c>
      <c r="F345" s="103">
        <f t="shared" si="226"/>
        <v>1918.5</v>
      </c>
      <c r="G345" s="103">
        <f t="shared" si="223"/>
        <v>-2.9916999992565252E-2</v>
      </c>
      <c r="K345" s="103">
        <f t="shared" si="221"/>
        <v>-2.9916999992565252E-2</v>
      </c>
      <c r="P345" s="103">
        <f t="shared" si="227"/>
        <v>-3.9925573444896223E-2</v>
      </c>
      <c r="Q345" s="121">
        <f t="shared" si="228"/>
        <v>39373.984020000004</v>
      </c>
      <c r="S345" s="103">
        <f t="shared" si="229"/>
        <v>1.0017154255070429E-4</v>
      </c>
      <c r="T345" s="103">
        <f t="shared" si="222"/>
        <v>1</v>
      </c>
      <c r="U345" s="103">
        <f t="shared" si="224"/>
        <v>1.0017154255070429E-4</v>
      </c>
      <c r="Z345" s="103">
        <f t="shared" si="230"/>
        <v>1918.5</v>
      </c>
      <c r="AA345" s="103">
        <f t="shared" si="231"/>
        <v>-1.3344642679129434E-2</v>
      </c>
      <c r="AB345" s="103">
        <f t="shared" si="232"/>
        <v>-2.7290143276336009E-2</v>
      </c>
      <c r="AC345" s="103">
        <f t="shared" si="233"/>
        <v>1.0008573452330971E-2</v>
      </c>
      <c r="AD345" s="103">
        <f t="shared" si="242"/>
        <v>-1.6572357313435818E-2</v>
      </c>
      <c r="AE345" s="103">
        <f t="shared" si="243"/>
        <v>2.7464302692418964E-4</v>
      </c>
      <c r="AF345" s="103">
        <f t="shared" si="244"/>
        <v>1.0008573452330971E-2</v>
      </c>
      <c r="AG345" s="118"/>
      <c r="AH345" s="103">
        <f t="shared" si="234"/>
        <v>-2.6268567162292438E-3</v>
      </c>
      <c r="AI345" s="103">
        <f t="shared" si="235"/>
        <v>0.95953889664055558</v>
      </c>
      <c r="AJ345" s="103">
        <f t="shared" si="236"/>
        <v>-4.8321000242134579E-2</v>
      </c>
      <c r="AK345" s="103">
        <f t="shared" si="237"/>
        <v>-0.10522210721619116</v>
      </c>
      <c r="AL345" s="103">
        <f t="shared" si="238"/>
        <v>-1.9378961618024084</v>
      </c>
      <c r="AM345" s="103">
        <f t="shared" si="239"/>
        <v>-1.4559144346995068</v>
      </c>
      <c r="AN345" s="103">
        <f t="shared" si="240"/>
        <v>54.718412825276232</v>
      </c>
      <c r="AO345" s="103">
        <f t="shared" si="240"/>
        <v>54.718412825328514</v>
      </c>
      <c r="AP345" s="103">
        <f t="shared" si="240"/>
        <v>54.718412823521014</v>
      </c>
      <c r="AQ345" s="103">
        <f t="shared" si="240"/>
        <v>54.718412886015422</v>
      </c>
      <c r="AR345" s="103">
        <f t="shared" si="240"/>
        <v>54.718410725273344</v>
      </c>
      <c r="AS345" s="103">
        <f t="shared" si="240"/>
        <v>54.718485443070236</v>
      </c>
      <c r="AT345" s="103">
        <f t="shared" si="240"/>
        <v>54.715913818745413</v>
      </c>
      <c r="AU345" s="103">
        <f t="shared" si="241"/>
        <v>54.827372812883958</v>
      </c>
    </row>
    <row r="346" spans="1:47" ht="12.95" customHeight="1" x14ac:dyDescent="0.2">
      <c r="A346" s="40" t="s">
        <v>132</v>
      </c>
      <c r="B346" s="215" t="s">
        <v>78</v>
      </c>
      <c r="C346" s="40">
        <v>54393.471259999998</v>
      </c>
      <c r="D346" s="40">
        <v>4.4999999999999999E-4</v>
      </c>
      <c r="E346" s="103">
        <f t="shared" si="225"/>
        <v>1919.4707169525113</v>
      </c>
      <c r="F346" s="103">
        <f t="shared" si="226"/>
        <v>1919.5</v>
      </c>
      <c r="G346" s="103">
        <f t="shared" si="223"/>
        <v>-2.887899999768706E-2</v>
      </c>
      <c r="K346" s="103">
        <f t="shared" si="221"/>
        <v>-2.887899999768706E-2</v>
      </c>
      <c r="P346" s="103">
        <f t="shared" si="227"/>
        <v>-3.9947685952199039E-2</v>
      </c>
      <c r="Q346" s="121">
        <f t="shared" si="228"/>
        <v>39374.971259999998</v>
      </c>
      <c r="S346" s="103">
        <f t="shared" si="229"/>
        <v>1.2251580875961073E-4</v>
      </c>
      <c r="T346" s="103">
        <f t="shared" si="222"/>
        <v>1</v>
      </c>
      <c r="U346" s="103">
        <f t="shared" si="224"/>
        <v>1.2251580875961073E-4</v>
      </c>
      <c r="Z346" s="103">
        <f t="shared" si="230"/>
        <v>1919.5</v>
      </c>
      <c r="AA346" s="103">
        <f t="shared" si="231"/>
        <v>-1.3369698390623734E-2</v>
      </c>
      <c r="AB346" s="103">
        <f t="shared" si="232"/>
        <v>-2.6229014257842111E-2</v>
      </c>
      <c r="AC346" s="103">
        <f t="shared" si="233"/>
        <v>1.1068685954511978E-2</v>
      </c>
      <c r="AD346" s="103">
        <f t="shared" si="242"/>
        <v>-1.5509301607063326E-2</v>
      </c>
      <c r="AE346" s="103">
        <f t="shared" si="243"/>
        <v>2.4053843633885707E-4</v>
      </c>
      <c r="AF346" s="103">
        <f t="shared" si="244"/>
        <v>1.1068685954511978E-2</v>
      </c>
      <c r="AG346" s="118"/>
      <c r="AH346" s="103">
        <f t="shared" si="234"/>
        <v>-2.6499857398449484E-3</v>
      </c>
      <c r="AI346" s="103">
        <f t="shared" si="235"/>
        <v>0.95967749287502546</v>
      </c>
      <c r="AJ346" s="103">
        <f t="shared" si="236"/>
        <v>-4.9636264583870972E-2</v>
      </c>
      <c r="AK346" s="103">
        <f t="shared" si="237"/>
        <v>-0.1052752969657918</v>
      </c>
      <c r="AL346" s="103">
        <f t="shared" si="238"/>
        <v>-1.936579316922725</v>
      </c>
      <c r="AM346" s="103">
        <f t="shared" si="239"/>
        <v>-1.4538623297430917</v>
      </c>
      <c r="AN346" s="103">
        <f t="shared" si="240"/>
        <v>54.719776350917677</v>
      </c>
      <c r="AO346" s="103">
        <f t="shared" si="240"/>
        <v>54.719776350968296</v>
      </c>
      <c r="AP346" s="103">
        <f t="shared" si="240"/>
        <v>54.719776349209063</v>
      </c>
      <c r="AQ346" s="103">
        <f t="shared" si="240"/>
        <v>54.719776410348736</v>
      </c>
      <c r="AR346" s="103">
        <f t="shared" si="240"/>
        <v>54.719774285529873</v>
      </c>
      <c r="AS346" s="103">
        <f t="shared" si="240"/>
        <v>54.719848140504077</v>
      </c>
      <c r="AT346" s="103">
        <f t="shared" si="240"/>
        <v>54.717293077928723</v>
      </c>
      <c r="AU346" s="103">
        <f t="shared" si="241"/>
        <v>54.828775673860811</v>
      </c>
    </row>
    <row r="347" spans="1:47" ht="12.95" customHeight="1" x14ac:dyDescent="0.2">
      <c r="A347" s="40" t="s">
        <v>132</v>
      </c>
      <c r="B347" s="215" t="s">
        <v>78</v>
      </c>
      <c r="C347" s="40">
        <v>54394.458120000003</v>
      </c>
      <c r="D347" s="40">
        <v>2.3000000000000001E-4</v>
      </c>
      <c r="E347" s="103">
        <f t="shared" si="225"/>
        <v>1920.4713841586258</v>
      </c>
      <c r="F347" s="103">
        <f t="shared" si="226"/>
        <v>1920.5</v>
      </c>
      <c r="G347" s="103">
        <f t="shared" si="223"/>
        <v>-2.8220999993209261E-2</v>
      </c>
      <c r="K347" s="103">
        <f t="shared" si="221"/>
        <v>-2.8220999993209261E-2</v>
      </c>
      <c r="P347" s="103">
        <f t="shared" si="227"/>
        <v>-3.9969780957175759E-2</v>
      </c>
      <c r="Q347" s="121">
        <f t="shared" si="228"/>
        <v>39375.958120000003</v>
      </c>
      <c r="S347" s="103">
        <f t="shared" si="229"/>
        <v>1.3803385413926154E-4</v>
      </c>
      <c r="T347" s="103">
        <f t="shared" si="222"/>
        <v>1</v>
      </c>
      <c r="U347" s="103">
        <f t="shared" si="224"/>
        <v>1.3803385413926154E-4</v>
      </c>
      <c r="Z347" s="103">
        <f t="shared" si="230"/>
        <v>1920.5</v>
      </c>
      <c r="AA347" s="103">
        <f t="shared" si="231"/>
        <v>-1.3394752591848523E-2</v>
      </c>
      <c r="AB347" s="103">
        <f t="shared" si="232"/>
        <v>-2.5547886815825822E-2</v>
      </c>
      <c r="AC347" s="103">
        <f t="shared" si="233"/>
        <v>1.1748780963966497E-2</v>
      </c>
      <c r="AD347" s="103">
        <f t="shared" si="242"/>
        <v>-1.4826247401360739E-2</v>
      </c>
      <c r="AE347" s="103">
        <f t="shared" si="243"/>
        <v>2.1981761200635605E-4</v>
      </c>
      <c r="AF347" s="103">
        <f t="shared" si="244"/>
        <v>1.1748780963966497E-2</v>
      </c>
      <c r="AG347" s="118"/>
      <c r="AH347" s="103">
        <f t="shared" si="234"/>
        <v>-2.6731131773834395E-3</v>
      </c>
      <c r="AI347" s="103">
        <f t="shared" si="235"/>
        <v>0.95981619911594585</v>
      </c>
      <c r="AJ347" s="103">
        <f t="shared" si="236"/>
        <v>-5.0951822920389099E-2</v>
      </c>
      <c r="AK347" s="103">
        <f t="shared" si="237"/>
        <v>-0.10532831945203511</v>
      </c>
      <c r="AL347" s="103">
        <f t="shared" si="238"/>
        <v>-1.9352620914806933</v>
      </c>
      <c r="AM347" s="103">
        <f t="shared" si="239"/>
        <v>-1.4518135584589642</v>
      </c>
      <c r="AN347" s="103">
        <f t="shared" si="240"/>
        <v>54.72114007357132</v>
      </c>
      <c r="AO347" s="103">
        <f t="shared" si="240"/>
        <v>54.721140073620326</v>
      </c>
      <c r="AP347" s="103">
        <f t="shared" si="240"/>
        <v>54.721140071908358</v>
      </c>
      <c r="AQ347" s="103">
        <f t="shared" si="240"/>
        <v>54.721140131714449</v>
      </c>
      <c r="AR347" s="103">
        <f t="shared" si="240"/>
        <v>54.721138042447194</v>
      </c>
      <c r="AS347" s="103">
        <f t="shared" si="240"/>
        <v>54.721211038817415</v>
      </c>
      <c r="AT347" s="103">
        <f t="shared" si="240"/>
        <v>54.718672556511855</v>
      </c>
      <c r="AU347" s="103">
        <f t="shared" si="241"/>
        <v>54.830178534837657</v>
      </c>
    </row>
    <row r="348" spans="1:47" ht="12.95" customHeight="1" x14ac:dyDescent="0.2">
      <c r="A348" s="40" t="s">
        <v>132</v>
      </c>
      <c r="B348" s="215" t="s">
        <v>78</v>
      </c>
      <c r="C348" s="40">
        <v>54395.444239999997</v>
      </c>
      <c r="D348" s="40">
        <v>6.9999999999999999E-4</v>
      </c>
      <c r="E348" s="103">
        <f t="shared" si="225"/>
        <v>1921.4713010113539</v>
      </c>
      <c r="F348" s="103">
        <f t="shared" si="226"/>
        <v>1921.5</v>
      </c>
      <c r="G348" s="103">
        <f t="shared" si="223"/>
        <v>-2.8302999999141321E-2</v>
      </c>
      <c r="K348" s="103">
        <f t="shared" si="221"/>
        <v>-2.8302999999141321E-2</v>
      </c>
      <c r="P348" s="103">
        <f t="shared" si="227"/>
        <v>-3.9991858419963937E-2</v>
      </c>
      <c r="Q348" s="121">
        <f t="shared" si="228"/>
        <v>39376.944239999997</v>
      </c>
      <c r="S348" s="103">
        <f t="shared" si="229"/>
        <v>1.3662941118203578E-4</v>
      </c>
      <c r="T348" s="103">
        <f t="shared" si="222"/>
        <v>1</v>
      </c>
      <c r="U348" s="103">
        <f t="shared" si="224"/>
        <v>1.3662941118203578E-4</v>
      </c>
      <c r="Z348" s="103">
        <f t="shared" si="230"/>
        <v>1921.5</v>
      </c>
      <c r="AA348" s="103">
        <f t="shared" si="231"/>
        <v>-1.3419805240296278E-2</v>
      </c>
      <c r="AB348" s="103">
        <f t="shared" si="232"/>
        <v>-2.5606761012804128E-2</v>
      </c>
      <c r="AC348" s="103">
        <f t="shared" si="233"/>
        <v>1.1688858420822616E-2</v>
      </c>
      <c r="AD348" s="103">
        <f t="shared" si="242"/>
        <v>-1.4883194758845043E-2</v>
      </c>
      <c r="AE348" s="103">
        <f t="shared" si="243"/>
        <v>2.2150948622971255E-4</v>
      </c>
      <c r="AF348" s="103">
        <f t="shared" si="244"/>
        <v>1.1688858420822616E-2</v>
      </c>
      <c r="AG348" s="118"/>
      <c r="AH348" s="103">
        <f t="shared" si="234"/>
        <v>-2.6962389863371913E-3</v>
      </c>
      <c r="AI348" s="103">
        <f t="shared" si="235"/>
        <v>0.95995501522078641</v>
      </c>
      <c r="AJ348" s="103">
        <f t="shared" si="236"/>
        <v>-5.2267673249778893E-2</v>
      </c>
      <c r="AK348" s="103">
        <f t="shared" si="237"/>
        <v>-0.10538117443885232</v>
      </c>
      <c r="AL348" s="103">
        <f t="shared" si="238"/>
        <v>-1.9339444851194971</v>
      </c>
      <c r="AM348" s="103">
        <f t="shared" si="239"/>
        <v>-1.4497681106597551</v>
      </c>
      <c r="AN348" s="103">
        <f t="shared" si="240"/>
        <v>54.722503993393396</v>
      </c>
      <c r="AO348" s="103">
        <f t="shared" si="240"/>
        <v>54.722503993440831</v>
      </c>
      <c r="AP348" s="103">
        <f t="shared" si="240"/>
        <v>54.722503991775142</v>
      </c>
      <c r="AQ348" s="103">
        <f t="shared" si="240"/>
        <v>54.722504050268611</v>
      </c>
      <c r="AR348" s="103">
        <f t="shared" si="240"/>
        <v>54.722501996182551</v>
      </c>
      <c r="AS348" s="103">
        <f t="shared" si="240"/>
        <v>54.722574138183909</v>
      </c>
      <c r="AT348" s="103">
        <f t="shared" si="240"/>
        <v>54.720052254540825</v>
      </c>
      <c r="AU348" s="103">
        <f t="shared" si="241"/>
        <v>54.83158139581451</v>
      </c>
    </row>
    <row r="349" spans="1:47" ht="12.95" customHeight="1" x14ac:dyDescent="0.2">
      <c r="A349" s="40" t="s">
        <v>132</v>
      </c>
      <c r="B349" s="215" t="s">
        <v>78</v>
      </c>
      <c r="C349" s="40">
        <v>54396.428789999998</v>
      </c>
      <c r="D349" s="40">
        <v>6.0000000000000002E-5</v>
      </c>
      <c r="E349" s="103">
        <f t="shared" si="225"/>
        <v>1922.4696258981428</v>
      </c>
      <c r="F349" s="103">
        <f t="shared" si="226"/>
        <v>1922.5</v>
      </c>
      <c r="G349" s="103">
        <f t="shared" si="223"/>
        <v>-2.9954999998153653E-2</v>
      </c>
      <c r="K349" s="103">
        <f t="shared" si="221"/>
        <v>-2.9954999998153653E-2</v>
      </c>
      <c r="P349" s="103">
        <f t="shared" si="227"/>
        <v>-4.001391830073342E-2</v>
      </c>
      <c r="Q349" s="121">
        <f t="shared" si="228"/>
        <v>39377.928789999998</v>
      </c>
      <c r="S349" s="103">
        <f t="shared" si="229"/>
        <v>1.0118183741797422E-4</v>
      </c>
      <c r="T349" s="103">
        <f t="shared" si="222"/>
        <v>1</v>
      </c>
      <c r="U349" s="103">
        <f t="shared" si="224"/>
        <v>1.0118183741797422E-4</v>
      </c>
      <c r="Z349" s="103">
        <f t="shared" si="230"/>
        <v>1922.5</v>
      </c>
      <c r="AA349" s="103">
        <f t="shared" si="231"/>
        <v>-1.3444856293424864E-2</v>
      </c>
      <c r="AB349" s="103">
        <f t="shared" si="232"/>
        <v>-2.7235636873989583E-2</v>
      </c>
      <c r="AC349" s="103">
        <f t="shared" si="233"/>
        <v>1.0058918302579767E-2</v>
      </c>
      <c r="AD349" s="103">
        <f t="shared" si="242"/>
        <v>-1.6510143704728787E-2</v>
      </c>
      <c r="AE349" s="103">
        <f t="shared" si="243"/>
        <v>2.7258484515079562E-4</v>
      </c>
      <c r="AF349" s="103">
        <f t="shared" si="244"/>
        <v>1.0058918302579767E-2</v>
      </c>
      <c r="AG349" s="118"/>
      <c r="AH349" s="103">
        <f t="shared" si="234"/>
        <v>-2.719363124164069E-3</v>
      </c>
      <c r="AI349" s="103">
        <f t="shared" si="235"/>
        <v>0.96009394104654078</v>
      </c>
      <c r="AJ349" s="103">
        <f t="shared" si="236"/>
        <v>-5.3583813565914205E-2</v>
      </c>
      <c r="AK349" s="103">
        <f t="shared" si="237"/>
        <v>-0.1054338616900771</v>
      </c>
      <c r="AL349" s="103">
        <f t="shared" si="238"/>
        <v>-1.9326264974826113</v>
      </c>
      <c r="AM349" s="103">
        <f t="shared" si="239"/>
        <v>-1.4477259761977617</v>
      </c>
      <c r="AN349" s="103">
        <f t="shared" si="240"/>
        <v>54.723868110539904</v>
      </c>
      <c r="AO349" s="103">
        <f t="shared" si="240"/>
        <v>54.723868110585805</v>
      </c>
      <c r="AP349" s="103">
        <f t="shared" si="240"/>
        <v>54.723868108965412</v>
      </c>
      <c r="AQ349" s="103">
        <f t="shared" si="240"/>
        <v>54.723868166167037</v>
      </c>
      <c r="AR349" s="103">
        <f t="shared" si="240"/>
        <v>54.723866146892988</v>
      </c>
      <c r="AS349" s="103">
        <f t="shared" si="240"/>
        <v>54.723937438776936</v>
      </c>
      <c r="AT349" s="103">
        <f t="shared" si="240"/>
        <v>54.72143217206122</v>
      </c>
      <c r="AU349" s="103">
        <f t="shared" si="241"/>
        <v>54.832984256791363</v>
      </c>
    </row>
    <row r="350" spans="1:47" ht="12.95" customHeight="1" x14ac:dyDescent="0.2">
      <c r="A350" s="40" t="s">
        <v>132</v>
      </c>
      <c r="B350" s="215" t="s">
        <v>78</v>
      </c>
      <c r="C350" s="40">
        <v>54397.414360000002</v>
      </c>
      <c r="D350" s="40">
        <v>4.4000000000000002E-4</v>
      </c>
      <c r="E350" s="103">
        <f t="shared" si="225"/>
        <v>1923.4689850558048</v>
      </c>
      <c r="F350" s="103">
        <f t="shared" si="226"/>
        <v>1923.5</v>
      </c>
      <c r="G350" s="103">
        <f t="shared" si="223"/>
        <v>-3.0586999993829522E-2</v>
      </c>
      <c r="K350" s="103">
        <f t="shared" si="221"/>
        <v>-3.0586999993829522E-2</v>
      </c>
      <c r="P350" s="103">
        <f t="shared" si="227"/>
        <v>-4.0035960559686452E-2</v>
      </c>
      <c r="Q350" s="121">
        <f t="shared" si="228"/>
        <v>39378.914360000002</v>
      </c>
      <c r="S350" s="103">
        <f t="shared" si="229"/>
        <v>8.928285577511931E-5</v>
      </c>
      <c r="T350" s="103">
        <f t="shared" si="222"/>
        <v>1</v>
      </c>
      <c r="U350" s="103">
        <f t="shared" si="224"/>
        <v>8.928285577511931E-5</v>
      </c>
      <c r="Z350" s="103">
        <f t="shared" si="230"/>
        <v>1923.5</v>
      </c>
      <c r="AA350" s="103">
        <f t="shared" si="231"/>
        <v>-1.3469905708658039E-2</v>
      </c>
      <c r="AB350" s="103">
        <f t="shared" si="232"/>
        <v>-2.7844514445541691E-2</v>
      </c>
      <c r="AC350" s="103">
        <f t="shared" si="233"/>
        <v>9.4489605658569301E-3</v>
      </c>
      <c r="AD350" s="103">
        <f t="shared" si="242"/>
        <v>-1.7117094285171483E-2</v>
      </c>
      <c r="AE350" s="103">
        <f t="shared" si="243"/>
        <v>2.9299491676745024E-4</v>
      </c>
      <c r="AF350" s="103">
        <f t="shared" si="244"/>
        <v>9.4489605658569301E-3</v>
      </c>
      <c r="AG350" s="118"/>
      <c r="AH350" s="103">
        <f t="shared" si="234"/>
        <v>-2.7424855482878312E-3</v>
      </c>
      <c r="AI350" s="103">
        <f t="shared" si="235"/>
        <v>0.9602329764497276</v>
      </c>
      <c r="AJ350" s="103">
        <f t="shared" si="236"/>
        <v>-5.4900241858473933E-2</v>
      </c>
      <c r="AK350" s="103">
        <f t="shared" si="237"/>
        <v>-0.10548638096944721</v>
      </c>
      <c r="AL350" s="103">
        <f t="shared" si="238"/>
        <v>-1.9313081282137765</v>
      </c>
      <c r="AM350" s="103">
        <f t="shared" si="239"/>
        <v>-1.44568714496471</v>
      </c>
      <c r="AN350" s="103">
        <f t="shared" si="240"/>
        <v>54.725232425166638</v>
      </c>
      <c r="AO350" s="103">
        <f t="shared" si="240"/>
        <v>54.725232425211047</v>
      </c>
      <c r="AP350" s="103">
        <f t="shared" si="240"/>
        <v>54.725232423634999</v>
      </c>
      <c r="AQ350" s="103">
        <f t="shared" si="240"/>
        <v>54.725232479565364</v>
      </c>
      <c r="AR350" s="103">
        <f t="shared" si="240"/>
        <v>54.725230494735349</v>
      </c>
      <c r="AS350" s="103">
        <f t="shared" si="240"/>
        <v>54.725300940769614</v>
      </c>
      <c r="AT350" s="103">
        <f t="shared" si="240"/>
        <v>54.722812309118197</v>
      </c>
      <c r="AU350" s="103">
        <f t="shared" si="241"/>
        <v>54.834387117768216</v>
      </c>
    </row>
    <row r="351" spans="1:47" ht="12.95" customHeight="1" x14ac:dyDescent="0.2">
      <c r="A351" s="40" t="s">
        <v>132</v>
      </c>
      <c r="B351" s="215" t="s">
        <v>78</v>
      </c>
      <c r="C351" s="40">
        <v>54398.401270000002</v>
      </c>
      <c r="D351" s="40">
        <v>1.6000000000000001E-4</v>
      </c>
      <c r="E351" s="103">
        <f t="shared" si="225"/>
        <v>1924.4697029614667</v>
      </c>
      <c r="F351" s="103">
        <f t="shared" si="226"/>
        <v>1924.5</v>
      </c>
      <c r="G351" s="103">
        <f t="shared" si="223"/>
        <v>-2.9878999994252808E-2</v>
      </c>
      <c r="K351" s="103">
        <f t="shared" si="221"/>
        <v>-2.9878999994252808E-2</v>
      </c>
      <c r="P351" s="103">
        <f t="shared" si="227"/>
        <v>-4.0057985157057843E-2</v>
      </c>
      <c r="Q351" s="121">
        <f t="shared" si="228"/>
        <v>39379.901270000002</v>
      </c>
      <c r="S351" s="103">
        <f t="shared" si="229"/>
        <v>1.0361173894460504E-4</v>
      </c>
      <c r="T351" s="103">
        <f t="shared" si="222"/>
        <v>1</v>
      </c>
      <c r="U351" s="103">
        <f t="shared" si="224"/>
        <v>1.0361173894460504E-4</v>
      </c>
      <c r="Z351" s="103">
        <f t="shared" si="230"/>
        <v>1924.5</v>
      </c>
      <c r="AA351" s="103">
        <f t="shared" si="231"/>
        <v>-1.34949534433857E-2</v>
      </c>
      <c r="AB351" s="103">
        <f t="shared" si="232"/>
        <v>-2.7113393778154429E-2</v>
      </c>
      <c r="AC351" s="103">
        <f t="shared" si="233"/>
        <v>1.0178985162805035E-2</v>
      </c>
      <c r="AD351" s="103">
        <f t="shared" si="242"/>
        <v>-1.6384046550867108E-2</v>
      </c>
      <c r="AE351" s="103">
        <f t="shared" si="243"/>
        <v>2.6843698138098038E-4</v>
      </c>
      <c r="AF351" s="103">
        <f t="shared" si="244"/>
        <v>1.0178985162805035E-2</v>
      </c>
      <c r="AG351" s="118"/>
      <c r="AH351" s="103">
        <f t="shared" si="234"/>
        <v>-2.7656062160983778E-3</v>
      </c>
      <c r="AI351" s="103">
        <f t="shared" si="235"/>
        <v>0.96037212128639149</v>
      </c>
      <c r="AJ351" s="103">
        <f t="shared" si="236"/>
        <v>-5.621695611294894E-2</v>
      </c>
      <c r="AK351" s="103">
        <f t="shared" si="237"/>
        <v>-0.10553873204060588</v>
      </c>
      <c r="AL351" s="103">
        <f t="shared" si="238"/>
        <v>-1.9299893769569849</v>
      </c>
      <c r="AM351" s="103">
        <f t="shared" si="239"/>
        <v>-1.4436516068915362</v>
      </c>
      <c r="AN351" s="103">
        <f t="shared" si="240"/>
        <v>54.7265969374292</v>
      </c>
      <c r="AO351" s="103">
        <f t="shared" si="240"/>
        <v>54.726596937472166</v>
      </c>
      <c r="AP351" s="103">
        <f t="shared" si="240"/>
        <v>54.726596935939504</v>
      </c>
      <c r="AQ351" s="103">
        <f t="shared" si="240"/>
        <v>54.726596990619008</v>
      </c>
      <c r="AR351" s="103">
        <f t="shared" si="240"/>
        <v>54.726595039866318</v>
      </c>
      <c r="AS351" s="103">
        <f t="shared" si="240"/>
        <v>54.726664644334768</v>
      </c>
      <c r="AT351" s="103">
        <f t="shared" si="240"/>
        <v>54.724192665756469</v>
      </c>
      <c r="AU351" s="103">
        <f t="shared" si="241"/>
        <v>54.835789978745069</v>
      </c>
    </row>
    <row r="352" spans="1:47" ht="12.95" customHeight="1" x14ac:dyDescent="0.2">
      <c r="A352" s="40" t="s">
        <v>132</v>
      </c>
      <c r="B352" s="215" t="s">
        <v>78</v>
      </c>
      <c r="C352" s="40">
        <v>54399.38725</v>
      </c>
      <c r="D352" s="40">
        <v>5.5000000000000003E-4</v>
      </c>
      <c r="E352" s="103">
        <f t="shared" si="225"/>
        <v>1925.4694778554515</v>
      </c>
      <c r="F352" s="103">
        <f t="shared" si="226"/>
        <v>1925.5</v>
      </c>
      <c r="G352" s="103">
        <f t="shared" si="223"/>
        <v>-3.010099999664817E-2</v>
      </c>
      <c r="K352" s="103">
        <f t="shared" si="221"/>
        <v>-3.010099999664817E-2</v>
      </c>
      <c r="P352" s="103">
        <f t="shared" si="227"/>
        <v>-4.0079992053114917E-2</v>
      </c>
      <c r="Q352" s="121">
        <f t="shared" si="228"/>
        <v>39380.88725</v>
      </c>
      <c r="S352" s="103">
        <f t="shared" si="229"/>
        <v>9.9580282463026431E-5</v>
      </c>
      <c r="T352" s="103">
        <f t="shared" si="222"/>
        <v>1</v>
      </c>
      <c r="U352" s="103">
        <f t="shared" si="224"/>
        <v>9.9580282463026431E-5</v>
      </c>
      <c r="Z352" s="103">
        <f t="shared" si="230"/>
        <v>1925.5</v>
      </c>
      <c r="AA352" s="103">
        <f t="shared" si="231"/>
        <v>-1.3519999454963695E-2</v>
      </c>
      <c r="AB352" s="103">
        <f t="shared" si="232"/>
        <v>-2.7312274911696622E-2</v>
      </c>
      <c r="AC352" s="103">
        <f t="shared" si="233"/>
        <v>9.978992056466747E-3</v>
      </c>
      <c r="AD352" s="103">
        <f t="shared" si="242"/>
        <v>-1.6581000541684474E-2</v>
      </c>
      <c r="AE352" s="103">
        <f t="shared" si="243"/>
        <v>2.7492957896334079E-4</v>
      </c>
      <c r="AF352" s="103">
        <f t="shared" si="244"/>
        <v>9.978992056466747E-3</v>
      </c>
      <c r="AG352" s="118"/>
      <c r="AH352" s="103">
        <f t="shared" si="234"/>
        <v>-2.7887250849515485E-3</v>
      </c>
      <c r="AI352" s="103">
        <f t="shared" si="235"/>
        <v>0.96051137541210041</v>
      </c>
      <c r="AJ352" s="103">
        <f t="shared" si="236"/>
        <v>-5.7533954310623303E-2</v>
      </c>
      <c r="AK352" s="103">
        <f t="shared" si="237"/>
        <v>-0.10559091466710195</v>
      </c>
      <c r="AL352" s="103">
        <f t="shared" si="238"/>
        <v>-1.928670243356496</v>
      </c>
      <c r="AM352" s="103">
        <f t="shared" si="239"/>
        <v>-1.441619351948217</v>
      </c>
      <c r="AN352" s="103">
        <f t="shared" si="240"/>
        <v>54.727961647482985</v>
      </c>
      <c r="AO352" s="103">
        <f t="shared" si="240"/>
        <v>54.727961647524531</v>
      </c>
      <c r="AP352" s="103">
        <f t="shared" si="240"/>
        <v>54.727961646034338</v>
      </c>
      <c r="AQ352" s="103">
        <f t="shared" si="240"/>
        <v>54.727961699483167</v>
      </c>
      <c r="AR352" s="103">
        <f t="shared" si="240"/>
        <v>54.727959782442362</v>
      </c>
      <c r="AS352" s="103">
        <f t="shared" si="240"/>
        <v>54.728028549644982</v>
      </c>
      <c r="AT352" s="103">
        <f t="shared" si="240"/>
        <v>54.725573242020317</v>
      </c>
      <c r="AU352" s="103">
        <f t="shared" si="241"/>
        <v>54.837192839721915</v>
      </c>
    </row>
    <row r="353" spans="1:47" ht="12.95" customHeight="1" x14ac:dyDescent="0.2">
      <c r="A353" s="40" t="s">
        <v>132</v>
      </c>
      <c r="B353" s="215" t="s">
        <v>78</v>
      </c>
      <c r="C353" s="40">
        <v>54402.343849999997</v>
      </c>
      <c r="D353" s="40">
        <v>7.3999999999999999E-4</v>
      </c>
      <c r="E353" s="103">
        <f t="shared" si="225"/>
        <v>1928.4674437894059</v>
      </c>
      <c r="F353" s="103">
        <f t="shared" si="226"/>
        <v>1928.5</v>
      </c>
      <c r="G353" s="103">
        <f t="shared" si="223"/>
        <v>-3.2106999999086838E-2</v>
      </c>
      <c r="K353" s="103">
        <f t="shared" si="221"/>
        <v>-3.2106999999086838E-2</v>
      </c>
      <c r="P353" s="103">
        <f t="shared" si="227"/>
        <v>-4.0145906136563721E-2</v>
      </c>
      <c r="Q353" s="121">
        <f t="shared" si="228"/>
        <v>39383.843849999997</v>
      </c>
      <c r="S353" s="103">
        <f t="shared" si="229"/>
        <v>6.4624011887163491E-5</v>
      </c>
      <c r="T353" s="103">
        <f t="shared" si="222"/>
        <v>1</v>
      </c>
      <c r="U353" s="103">
        <f t="shared" si="224"/>
        <v>6.4624011887163491E-5</v>
      </c>
      <c r="Z353" s="103">
        <f t="shared" si="230"/>
        <v>1928.5</v>
      </c>
      <c r="AA353" s="103">
        <f t="shared" si="231"/>
        <v>-1.3595126723848333E-2</v>
      </c>
      <c r="AB353" s="103">
        <f t="shared" si="232"/>
        <v>-2.9248929528271343E-2</v>
      </c>
      <c r="AC353" s="103">
        <f t="shared" si="233"/>
        <v>8.0389061374768825E-3</v>
      </c>
      <c r="AD353" s="103">
        <f t="shared" si="242"/>
        <v>-1.8511873275238504E-2</v>
      </c>
      <c r="AE353" s="103">
        <f t="shared" si="243"/>
        <v>3.4268945215848955E-4</v>
      </c>
      <c r="AF353" s="103">
        <f t="shared" si="244"/>
        <v>8.0389061374768825E-3</v>
      </c>
      <c r="AG353" s="118"/>
      <c r="AH353" s="103">
        <f t="shared" si="234"/>
        <v>-2.8580704708154937E-3</v>
      </c>
      <c r="AI353" s="103">
        <f t="shared" si="235"/>
        <v>0.96092979207200668</v>
      </c>
      <c r="AJ353" s="103">
        <f t="shared" si="236"/>
        <v>-6.1486632312494537E-2</v>
      </c>
      <c r="AK353" s="103">
        <f t="shared" si="237"/>
        <v>-0.10574644951270297</v>
      </c>
      <c r="AL353" s="103">
        <f t="shared" si="238"/>
        <v>-1.9247105449394524</v>
      </c>
      <c r="AM353" s="103">
        <f t="shared" si="239"/>
        <v>-1.4355421861786966</v>
      </c>
      <c r="AN353" s="103">
        <f t="shared" si="240"/>
        <v>54.73205696594254</v>
      </c>
      <c r="AO353" s="103">
        <f t="shared" si="240"/>
        <v>54.732056965980071</v>
      </c>
      <c r="AP353" s="103">
        <f t="shared" si="240"/>
        <v>54.732056964611807</v>
      </c>
      <c r="AQ353" s="103">
        <f t="shared" si="240"/>
        <v>54.732057014487943</v>
      </c>
      <c r="AR353" s="103">
        <f t="shared" si="240"/>
        <v>54.732055196402882</v>
      </c>
      <c r="AS353" s="103">
        <f t="shared" si="240"/>
        <v>54.732121477767684</v>
      </c>
      <c r="AT353" s="103">
        <f t="shared" si="240"/>
        <v>54.729716289001828</v>
      </c>
      <c r="AU353" s="103">
        <f t="shared" si="241"/>
        <v>54.841401422652474</v>
      </c>
    </row>
    <row r="354" spans="1:47" ht="12.95" customHeight="1" x14ac:dyDescent="0.2">
      <c r="A354" s="40" t="s">
        <v>132</v>
      </c>
      <c r="B354" s="215" t="s">
        <v>78</v>
      </c>
      <c r="C354" s="40">
        <v>54405.302349999998</v>
      </c>
      <c r="D354" s="40">
        <v>1.8400000000000001E-3</v>
      </c>
      <c r="E354" s="103">
        <f t="shared" si="225"/>
        <v>1931.4673363063555</v>
      </c>
      <c r="F354" s="103">
        <f t="shared" si="226"/>
        <v>1931.5</v>
      </c>
      <c r="G354" s="103">
        <f t="shared" si="223"/>
        <v>-3.221299999859184E-2</v>
      </c>
      <c r="K354" s="103">
        <f t="shared" si="221"/>
        <v>-3.221299999859184E-2</v>
      </c>
      <c r="P354" s="103">
        <f t="shared" si="227"/>
        <v>-4.0211659480949923E-2</v>
      </c>
      <c r="Q354" s="121">
        <f t="shared" si="228"/>
        <v>39386.802349999998</v>
      </c>
      <c r="S354" s="103">
        <f t="shared" si="229"/>
        <v>6.3978553514716866E-5</v>
      </c>
      <c r="T354" s="103">
        <f t="shared" si="222"/>
        <v>1</v>
      </c>
      <c r="U354" s="103">
        <f t="shared" si="224"/>
        <v>6.3978553514716866E-5</v>
      </c>
      <c r="Z354" s="103">
        <f t="shared" si="230"/>
        <v>1931.5</v>
      </c>
      <c r="AA354" s="103">
        <f t="shared" si="231"/>
        <v>-1.3670236945934092E-2</v>
      </c>
      <c r="AB354" s="103">
        <f t="shared" si="232"/>
        <v>-2.9285601870980622E-2</v>
      </c>
      <c r="AC354" s="103">
        <f t="shared" si="233"/>
        <v>7.9986594823580823E-3</v>
      </c>
      <c r="AD354" s="103">
        <f t="shared" si="242"/>
        <v>-1.854276305265775E-2</v>
      </c>
      <c r="AE354" s="103">
        <f t="shared" si="243"/>
        <v>3.4383406162700938E-4</v>
      </c>
      <c r="AF354" s="103">
        <f t="shared" si="244"/>
        <v>7.9986594823580823E-3</v>
      </c>
      <c r="AG354" s="118"/>
      <c r="AH354" s="103">
        <f t="shared" si="234"/>
        <v>-2.9273981276112175E-3</v>
      </c>
      <c r="AI354" s="103">
        <f t="shared" si="235"/>
        <v>0.96134918708779249</v>
      </c>
      <c r="AJ354" s="103">
        <f t="shared" si="236"/>
        <v>-6.5441792724431722E-2</v>
      </c>
      <c r="AK354" s="103">
        <f t="shared" si="237"/>
        <v>-0.10590045983519056</v>
      </c>
      <c r="AL354" s="103">
        <f t="shared" si="238"/>
        <v>-1.9207473926483121</v>
      </c>
      <c r="AM354" s="103">
        <f t="shared" si="239"/>
        <v>-1.4294942112046445</v>
      </c>
      <c r="AN354" s="103">
        <f t="shared" si="240"/>
        <v>54.736154070097456</v>
      </c>
      <c r="AO354" s="103">
        <f t="shared" si="240"/>
        <v>54.736154070131299</v>
      </c>
      <c r="AP354" s="103">
        <f t="shared" si="240"/>
        <v>54.736154068877077</v>
      </c>
      <c r="AQ354" s="103">
        <f t="shared" si="240"/>
        <v>54.736154115355454</v>
      </c>
      <c r="AR354" s="103">
        <f t="shared" si="240"/>
        <v>54.736152392983882</v>
      </c>
      <c r="AS354" s="103">
        <f t="shared" si="240"/>
        <v>54.736216227782464</v>
      </c>
      <c r="AT354" s="103">
        <f t="shared" si="240"/>
        <v>54.733861314166518</v>
      </c>
      <c r="AU354" s="103">
        <f t="shared" si="241"/>
        <v>54.845610005583026</v>
      </c>
    </row>
    <row r="355" spans="1:47" ht="12.95" customHeight="1" x14ac:dyDescent="0.2">
      <c r="A355" s="40" t="s">
        <v>132</v>
      </c>
      <c r="B355" s="215" t="s">
        <v>78</v>
      </c>
      <c r="C355" s="40">
        <v>54406.289389999998</v>
      </c>
      <c r="D355" s="40">
        <v>9.7999999999999997E-4</v>
      </c>
      <c r="E355" s="103">
        <f t="shared" si="225"/>
        <v>1932.468186030854</v>
      </c>
      <c r="F355" s="103">
        <f t="shared" si="226"/>
        <v>1932.5</v>
      </c>
      <c r="G355" s="103">
        <f t="shared" si="223"/>
        <v>-3.1374999998661224E-2</v>
      </c>
      <c r="K355" s="103">
        <f t="shared" si="221"/>
        <v>-3.1374999998661224E-2</v>
      </c>
      <c r="P355" s="103">
        <f t="shared" si="227"/>
        <v>-4.0233541358043426E-2</v>
      </c>
      <c r="Q355" s="121">
        <f t="shared" si="228"/>
        <v>39387.789389999998</v>
      </c>
      <c r="S355" s="103">
        <f t="shared" si="229"/>
        <v>7.8473755015885077E-5</v>
      </c>
      <c r="T355" s="103">
        <f t="shared" si="222"/>
        <v>1</v>
      </c>
      <c r="U355" s="103">
        <f t="shared" si="224"/>
        <v>7.8473755015885077E-5</v>
      </c>
      <c r="Z355" s="103">
        <f t="shared" si="230"/>
        <v>1932.5</v>
      </c>
      <c r="AA355" s="103">
        <f t="shared" si="231"/>
        <v>-1.3695269698574321E-2</v>
      </c>
      <c r="AB355" s="103">
        <f t="shared" si="232"/>
        <v>-2.8424496791788531E-2</v>
      </c>
      <c r="AC355" s="103">
        <f t="shared" si="233"/>
        <v>8.8585413593822021E-3</v>
      </c>
      <c r="AD355" s="103">
        <f t="shared" si="242"/>
        <v>-1.7679730300086904E-2</v>
      </c>
      <c r="AE355" s="103">
        <f t="shared" si="243"/>
        <v>3.1257286348381099E-4</v>
      </c>
      <c r="AF355" s="103">
        <f t="shared" si="244"/>
        <v>8.8585413593822021E-3</v>
      </c>
      <c r="AG355" s="118"/>
      <c r="AH355" s="103">
        <f t="shared" si="234"/>
        <v>-2.950503206872694E-3</v>
      </c>
      <c r="AI355" s="103">
        <f t="shared" si="235"/>
        <v>0.96148920215246736</v>
      </c>
      <c r="AJ355" s="103">
        <f t="shared" si="236"/>
        <v>-6.6760721645969967E-2</v>
      </c>
      <c r="AK355" s="103">
        <f t="shared" si="237"/>
        <v>-0.10595145672064046</v>
      </c>
      <c r="AL355" s="103">
        <f t="shared" si="238"/>
        <v>-1.919425572703845</v>
      </c>
      <c r="AM355" s="103">
        <f t="shared" si="239"/>
        <v>-1.4274846605688631</v>
      </c>
      <c r="AN355" s="103">
        <f t="shared" si="240"/>
        <v>54.737520169023469</v>
      </c>
      <c r="AO355" s="103">
        <f t="shared" si="240"/>
        <v>54.737520169056154</v>
      </c>
      <c r="AP355" s="103">
        <f t="shared" si="240"/>
        <v>54.737520167838262</v>
      </c>
      <c r="AQ355" s="103">
        <f t="shared" si="240"/>
        <v>54.737520213222041</v>
      </c>
      <c r="AR355" s="103">
        <f t="shared" si="240"/>
        <v>54.737518522040723</v>
      </c>
      <c r="AS355" s="103">
        <f t="shared" si="240"/>
        <v>54.737581550117298</v>
      </c>
      <c r="AT355" s="103">
        <f t="shared" si="240"/>
        <v>54.735243429013259</v>
      </c>
      <c r="AU355" s="103">
        <f t="shared" si="241"/>
        <v>54.847012866559879</v>
      </c>
    </row>
    <row r="356" spans="1:47" ht="12.95" customHeight="1" x14ac:dyDescent="0.2">
      <c r="A356" s="40" t="s">
        <v>132</v>
      </c>
      <c r="B356" s="215" t="s">
        <v>78</v>
      </c>
      <c r="C356" s="40">
        <v>54407.273840000002</v>
      </c>
      <c r="D356" s="40">
        <v>1.2999999999999999E-3</v>
      </c>
      <c r="E356" s="103">
        <f t="shared" si="225"/>
        <v>1933.4664095185408</v>
      </c>
      <c r="F356" s="103">
        <f t="shared" si="226"/>
        <v>1933.5</v>
      </c>
      <c r="G356" s="103">
        <f t="shared" si="223"/>
        <v>-3.3126999995147344E-2</v>
      </c>
      <c r="K356" s="103">
        <f t="shared" si="221"/>
        <v>-3.3126999995147344E-2</v>
      </c>
      <c r="P356" s="103">
        <f t="shared" si="227"/>
        <v>-4.0255405217142562E-2</v>
      </c>
      <c r="Q356" s="121">
        <f t="shared" si="228"/>
        <v>39388.773840000002</v>
      </c>
      <c r="S356" s="103">
        <f t="shared" si="229"/>
        <v>5.0814161008968695E-5</v>
      </c>
      <c r="T356" s="103">
        <f t="shared" si="222"/>
        <v>1</v>
      </c>
      <c r="U356" s="103">
        <f t="shared" si="224"/>
        <v>5.0814161008968695E-5</v>
      </c>
      <c r="Z356" s="103">
        <f t="shared" si="230"/>
        <v>1933.5</v>
      </c>
      <c r="AA356" s="103">
        <f t="shared" si="231"/>
        <v>-1.372030038568949E-2</v>
      </c>
      <c r="AB356" s="103">
        <f t="shared" si="232"/>
        <v>-3.015339385034594E-2</v>
      </c>
      <c r="AC356" s="103">
        <f t="shared" si="233"/>
        <v>7.1284052219952182E-3</v>
      </c>
      <c r="AD356" s="103">
        <f t="shared" si="242"/>
        <v>-1.9406699609457852E-2</v>
      </c>
      <c r="AE356" s="103">
        <f t="shared" si="243"/>
        <v>3.7661998973173154E-4</v>
      </c>
      <c r="AF356" s="103">
        <f t="shared" si="244"/>
        <v>7.1284052219952182E-3</v>
      </c>
      <c r="AG356" s="118"/>
      <c r="AH356" s="103">
        <f t="shared" si="234"/>
        <v>-2.9736061448014054E-3</v>
      </c>
      <c r="AI356" s="103">
        <f t="shared" si="235"/>
        <v>0.96162932533345002</v>
      </c>
      <c r="AJ356" s="103">
        <f t="shared" si="236"/>
        <v>-6.8079918208886966E-2</v>
      </c>
      <c r="AK356" s="103">
        <f t="shared" si="237"/>
        <v>-0.10600228326650822</v>
      </c>
      <c r="AL356" s="103">
        <f t="shared" si="238"/>
        <v>-1.9181033675794892</v>
      </c>
      <c r="AM356" s="103">
        <f t="shared" si="239"/>
        <v>-1.4254783142053247</v>
      </c>
      <c r="AN356" s="103">
        <f t="shared" ref="AN356:AT371" si="245">$AU356+$AB$7*SIN(AO356)</f>
        <v>54.738886466976403</v>
      </c>
      <c r="AO356" s="103">
        <f t="shared" si="245"/>
        <v>54.738886467007958</v>
      </c>
      <c r="AP356" s="103">
        <f t="shared" si="245"/>
        <v>54.738886465825566</v>
      </c>
      <c r="AQ356" s="103">
        <f t="shared" si="245"/>
        <v>54.738886510133426</v>
      </c>
      <c r="AR356" s="103">
        <f t="shared" si="245"/>
        <v>54.738884849787517</v>
      </c>
      <c r="AS356" s="103">
        <f t="shared" si="245"/>
        <v>54.738947075567957</v>
      </c>
      <c r="AT356" s="103">
        <f t="shared" si="245"/>
        <v>54.736625763824335</v>
      </c>
      <c r="AU356" s="103">
        <f t="shared" si="241"/>
        <v>54.848415727536732</v>
      </c>
    </row>
    <row r="357" spans="1:47" ht="12.95" customHeight="1" x14ac:dyDescent="0.2">
      <c r="A357" s="40" t="s">
        <v>132</v>
      </c>
      <c r="B357" s="215" t="s">
        <v>78</v>
      </c>
      <c r="C357" s="40">
        <v>54408.263579999999</v>
      </c>
      <c r="D357" s="40">
        <v>1.6999999999999999E-3</v>
      </c>
      <c r="E357" s="103">
        <f t="shared" si="225"/>
        <v>1934.4699970188674</v>
      </c>
      <c r="F357" s="103">
        <f t="shared" si="226"/>
        <v>1934.5</v>
      </c>
      <c r="G357" s="103">
        <f t="shared" si="223"/>
        <v>-2.9588999997940846E-2</v>
      </c>
      <c r="K357" s="103">
        <f t="shared" si="221"/>
        <v>-2.9588999997940846E-2</v>
      </c>
      <c r="P357" s="103">
        <f t="shared" si="227"/>
        <v>-4.0277251018811043E-2</v>
      </c>
      <c r="Q357" s="121">
        <f t="shared" si="228"/>
        <v>39389.763579999999</v>
      </c>
      <c r="S357" s="103">
        <f t="shared" si="229"/>
        <v>1.1423870988513281E-4</v>
      </c>
      <c r="T357" s="103">
        <f t="shared" si="222"/>
        <v>1</v>
      </c>
      <c r="U357" s="103">
        <f t="shared" si="224"/>
        <v>1.1423870988513281E-4</v>
      </c>
      <c r="Z357" s="103">
        <f t="shared" si="230"/>
        <v>1934.5</v>
      </c>
      <c r="AA357" s="103">
        <f t="shared" si="231"/>
        <v>-1.3745328964330032E-2</v>
      </c>
      <c r="AB357" s="103">
        <f t="shared" si="232"/>
        <v>-2.6592293099493059E-2</v>
      </c>
      <c r="AC357" s="103">
        <f t="shared" si="233"/>
        <v>1.0688251020870197E-2</v>
      </c>
      <c r="AD357" s="103">
        <f t="shared" si="242"/>
        <v>-1.5843671033610812E-2</v>
      </c>
      <c r="AE357" s="103">
        <f t="shared" si="243"/>
        <v>2.5102191182127829E-4</v>
      </c>
      <c r="AF357" s="103">
        <f t="shared" si="244"/>
        <v>1.0688251020870197E-2</v>
      </c>
      <c r="AG357" s="118"/>
      <c r="AH357" s="103">
        <f t="shared" si="234"/>
        <v>-2.9967068984477854E-3</v>
      </c>
      <c r="AI357" s="103">
        <f t="shared" si="235"/>
        <v>0.96176955648197093</v>
      </c>
      <c r="AJ357" s="103">
        <f t="shared" si="236"/>
        <v>-6.9399380356340454E-2</v>
      </c>
      <c r="AK357" s="103">
        <f t="shared" si="237"/>
        <v>-0.1060529392355255</v>
      </c>
      <c r="AL357" s="103">
        <f t="shared" si="238"/>
        <v>-1.9167807769219722</v>
      </c>
      <c r="AM357" s="103">
        <f t="shared" si="239"/>
        <v>-1.4234751624268682</v>
      </c>
      <c r="AN357" s="103">
        <f t="shared" si="245"/>
        <v>54.740252964109764</v>
      </c>
      <c r="AO357" s="103">
        <f t="shared" si="245"/>
        <v>54.740252964140218</v>
      </c>
      <c r="AP357" s="103">
        <f t="shared" si="245"/>
        <v>54.740252962992521</v>
      </c>
      <c r="AQ357" s="103">
        <f t="shared" si="245"/>
        <v>54.740253006242959</v>
      </c>
      <c r="AR357" s="103">
        <f t="shared" si="245"/>
        <v>54.740251376379007</v>
      </c>
      <c r="AS357" s="103">
        <f t="shared" si="245"/>
        <v>54.740312804304523</v>
      </c>
      <c r="AT357" s="103">
        <f t="shared" si="245"/>
        <v>54.738008318640134</v>
      </c>
      <c r="AU357" s="103">
        <f t="shared" si="241"/>
        <v>54.849818588513578</v>
      </c>
    </row>
    <row r="358" spans="1:47" ht="12.95" customHeight="1" x14ac:dyDescent="0.2">
      <c r="A358" s="48" t="s">
        <v>104</v>
      </c>
      <c r="B358" s="213" t="s">
        <v>78</v>
      </c>
      <c r="C358" s="38">
        <v>54414.672700000003</v>
      </c>
      <c r="D358" s="38">
        <v>5.9999999999999995E-4</v>
      </c>
      <c r="E358" s="103">
        <f t="shared" si="225"/>
        <v>1940.9687873275504</v>
      </c>
      <c r="F358" s="103">
        <f t="shared" si="226"/>
        <v>1941</v>
      </c>
      <c r="G358" s="103">
        <f t="shared" si="223"/>
        <v>-3.0781999994360376E-2</v>
      </c>
      <c r="K358" s="103">
        <f t="shared" si="221"/>
        <v>-3.0781999994360376E-2</v>
      </c>
      <c r="P358" s="103">
        <f t="shared" si="227"/>
        <v>-4.0418805861691401E-2</v>
      </c>
      <c r="Q358" s="121">
        <f t="shared" si="228"/>
        <v>39396.172700000003</v>
      </c>
      <c r="S358" s="103">
        <f t="shared" si="229"/>
        <v>9.2868027324625668E-5</v>
      </c>
      <c r="T358" s="103">
        <f t="shared" si="222"/>
        <v>1</v>
      </c>
      <c r="U358" s="103">
        <f t="shared" si="224"/>
        <v>9.2868027324625668E-5</v>
      </c>
      <c r="Z358" s="103">
        <f t="shared" si="230"/>
        <v>1941</v>
      </c>
      <c r="AA358" s="103">
        <f t="shared" si="231"/>
        <v>-1.390796035970168E-2</v>
      </c>
      <c r="AB358" s="103">
        <f t="shared" si="232"/>
        <v>-2.7635194410815803E-2</v>
      </c>
      <c r="AC358" s="103">
        <f t="shared" si="233"/>
        <v>9.6368058673310247E-3</v>
      </c>
      <c r="AD358" s="103">
        <f t="shared" si="242"/>
        <v>-1.6874039634658694E-2</v>
      </c>
      <c r="AE358" s="103">
        <f t="shared" si="243"/>
        <v>2.8473321359203253E-4</v>
      </c>
      <c r="AF358" s="103">
        <f t="shared" si="244"/>
        <v>9.6368058673310247E-3</v>
      </c>
      <c r="AG358" s="118"/>
      <c r="AH358" s="103">
        <f t="shared" si="234"/>
        <v>-3.1468055835445733E-3</v>
      </c>
      <c r="AI358" s="103">
        <f t="shared" si="235"/>
        <v>0.96268368030175733</v>
      </c>
      <c r="AJ358" s="103">
        <f t="shared" si="236"/>
        <v>-7.7982215187736154E-2</v>
      </c>
      <c r="AK358" s="103">
        <f t="shared" si="237"/>
        <v>-0.10637802882295677</v>
      </c>
      <c r="AL358" s="103">
        <f t="shared" si="238"/>
        <v>-1.9081745159245498</v>
      </c>
      <c r="AM358" s="103">
        <f t="shared" si="239"/>
        <v>-1.4105318809213427</v>
      </c>
      <c r="AN358" s="103">
        <f t="shared" si="245"/>
        <v>54.749140061067259</v>
      </c>
      <c r="AO358" s="103">
        <f t="shared" si="245"/>
        <v>54.74914006109131</v>
      </c>
      <c r="AP358" s="103">
        <f t="shared" si="245"/>
        <v>54.749140060150275</v>
      </c>
      <c r="AQ358" s="103">
        <f t="shared" si="245"/>
        <v>54.749140096965121</v>
      </c>
      <c r="AR358" s="103">
        <f t="shared" si="245"/>
        <v>54.749138656716852</v>
      </c>
      <c r="AS358" s="103">
        <f t="shared" si="245"/>
        <v>54.749195007887913</v>
      </c>
      <c r="AT358" s="103">
        <f t="shared" si="245"/>
        <v>54.747000290276894</v>
      </c>
      <c r="AU358" s="103">
        <f t="shared" si="241"/>
        <v>54.858937184863116</v>
      </c>
    </row>
    <row r="359" spans="1:47" ht="12.95" customHeight="1" x14ac:dyDescent="0.2">
      <c r="A359" s="40" t="s">
        <v>132</v>
      </c>
      <c r="B359" s="215" t="s">
        <v>79</v>
      </c>
      <c r="C359" s="40">
        <v>54420.591520000002</v>
      </c>
      <c r="D359" s="40">
        <v>1.15E-3</v>
      </c>
      <c r="E359" s="103">
        <f t="shared" si="225"/>
        <v>1946.9704178251554</v>
      </c>
      <c r="F359" s="103">
        <f t="shared" si="226"/>
        <v>1947</v>
      </c>
      <c r="G359" s="103">
        <f t="shared" si="223"/>
        <v>-2.9173999995691702E-2</v>
      </c>
      <c r="K359" s="103">
        <f t="shared" si="221"/>
        <v>-2.9173999995691702E-2</v>
      </c>
      <c r="P359" s="103">
        <f t="shared" si="227"/>
        <v>-4.0548783914232119E-2</v>
      </c>
      <c r="Q359" s="121">
        <f t="shared" si="228"/>
        <v>39402.091520000002</v>
      </c>
      <c r="S359" s="103">
        <f t="shared" si="229"/>
        <v>1.2938570919348568E-4</v>
      </c>
      <c r="T359" s="103">
        <f t="shared" si="222"/>
        <v>1</v>
      </c>
      <c r="U359" s="103">
        <f t="shared" si="224"/>
        <v>1.2938570919348568E-4</v>
      </c>
      <c r="Z359" s="103">
        <f t="shared" si="230"/>
        <v>1947</v>
      </c>
      <c r="AA359" s="103">
        <f t="shared" si="231"/>
        <v>-1.4057990726223492E-2</v>
      </c>
      <c r="AB359" s="103">
        <f t="shared" si="232"/>
        <v>-2.588873554405257E-2</v>
      </c>
      <c r="AC359" s="103">
        <f t="shared" si="233"/>
        <v>1.1374783918540417E-2</v>
      </c>
      <c r="AD359" s="103">
        <f t="shared" si="242"/>
        <v>-1.511600926946821E-2</v>
      </c>
      <c r="AE359" s="103">
        <f t="shared" si="243"/>
        <v>2.2849373623464884E-4</v>
      </c>
      <c r="AF359" s="103">
        <f t="shared" si="244"/>
        <v>1.1374783918540417E-2</v>
      </c>
      <c r="AG359" s="118"/>
      <c r="AH359" s="103">
        <f t="shared" si="234"/>
        <v>-3.2852644516391323E-3</v>
      </c>
      <c r="AI359" s="103">
        <f t="shared" si="235"/>
        <v>0.96353149415664618</v>
      </c>
      <c r="AJ359" s="103">
        <f t="shared" si="236"/>
        <v>-8.5914220334228367E-2</v>
      </c>
      <c r="AK359" s="103">
        <f t="shared" si="237"/>
        <v>-0.10667164953085023</v>
      </c>
      <c r="AL359" s="103">
        <f t="shared" si="238"/>
        <v>-1.9002157207156603</v>
      </c>
      <c r="AM359" s="103">
        <f t="shared" si="239"/>
        <v>-1.3987014158463071</v>
      </c>
      <c r="AN359" s="103">
        <f t="shared" si="245"/>
        <v>54.757351046395719</v>
      </c>
      <c r="AO359" s="103">
        <f t="shared" si="245"/>
        <v>54.757351046414882</v>
      </c>
      <c r="AP359" s="103">
        <f t="shared" si="245"/>
        <v>54.757351045637733</v>
      </c>
      <c r="AQ359" s="103">
        <f t="shared" si="245"/>
        <v>54.757351077153807</v>
      </c>
      <c r="AR359" s="103">
        <f t="shared" si="245"/>
        <v>54.757349799080885</v>
      </c>
      <c r="AS359" s="103">
        <f t="shared" si="245"/>
        <v>54.757401634683674</v>
      </c>
      <c r="AT359" s="103">
        <f t="shared" si="245"/>
        <v>54.755308832526005</v>
      </c>
      <c r="AU359" s="103">
        <f t="shared" si="241"/>
        <v>54.867354350724227</v>
      </c>
    </row>
    <row r="360" spans="1:47" ht="12.95" customHeight="1" x14ac:dyDescent="0.2">
      <c r="A360" s="40" t="s">
        <v>132</v>
      </c>
      <c r="B360" s="215" t="s">
        <v>79</v>
      </c>
      <c r="C360" s="40">
        <v>54421.575230000002</v>
      </c>
      <c r="D360" s="40">
        <v>2.1099999999999999E-3</v>
      </c>
      <c r="E360" s="103">
        <f t="shared" si="225"/>
        <v>1947.9678909594631</v>
      </c>
      <c r="F360" s="103">
        <f t="shared" si="226"/>
        <v>1948</v>
      </c>
      <c r="G360" s="103">
        <f t="shared" si="223"/>
        <v>-3.1665999995311722E-2</v>
      </c>
      <c r="K360" s="103">
        <f t="shared" ref="K360:K381" si="246">G360</f>
        <v>-3.1665999995311722E-2</v>
      </c>
      <c r="P360" s="103">
        <f t="shared" si="227"/>
        <v>-4.0570382097713339E-2</v>
      </c>
      <c r="Q360" s="121">
        <f t="shared" si="228"/>
        <v>39403.075230000002</v>
      </c>
      <c r="S360" s="103">
        <f t="shared" si="229"/>
        <v>7.9288020625570252E-5</v>
      </c>
      <c r="T360" s="103">
        <f t="shared" ref="T360:T381" si="247">T$18</f>
        <v>1</v>
      </c>
      <c r="U360" s="103">
        <f t="shared" si="224"/>
        <v>7.9288020625570252E-5</v>
      </c>
      <c r="Z360" s="103">
        <f t="shared" si="230"/>
        <v>1948</v>
      </c>
      <c r="AA360" s="103">
        <f t="shared" si="231"/>
        <v>-1.4082986619746858E-2</v>
      </c>
      <c r="AB360" s="103">
        <f t="shared" si="232"/>
        <v>-2.8357668498547397E-2</v>
      </c>
      <c r="AC360" s="103">
        <f t="shared" si="233"/>
        <v>8.9043821024016173E-3</v>
      </c>
      <c r="AD360" s="103">
        <f t="shared" si="242"/>
        <v>-1.7583013375564865E-2</v>
      </c>
      <c r="AE360" s="103">
        <f t="shared" si="243"/>
        <v>3.0916235936529298E-4</v>
      </c>
      <c r="AF360" s="103">
        <f t="shared" si="244"/>
        <v>8.9043821024016173E-3</v>
      </c>
      <c r="AG360" s="118"/>
      <c r="AH360" s="103">
        <f t="shared" si="234"/>
        <v>-3.3083314967643248E-3</v>
      </c>
      <c r="AI360" s="103">
        <f t="shared" si="235"/>
        <v>0.96367316805831738</v>
      </c>
      <c r="AJ360" s="103">
        <f t="shared" si="236"/>
        <v>-8.7237064395075101E-2</v>
      </c>
      <c r="AK360" s="103">
        <f t="shared" si="237"/>
        <v>-0.10671997944696213</v>
      </c>
      <c r="AL360" s="103">
        <f t="shared" si="238"/>
        <v>-1.8988878909265159</v>
      </c>
      <c r="AM360" s="103">
        <f t="shared" si="239"/>
        <v>-1.3967404613479166</v>
      </c>
      <c r="AN360" s="103">
        <f t="shared" si="245"/>
        <v>54.758720247382435</v>
      </c>
      <c r="AO360" s="103">
        <f t="shared" si="245"/>
        <v>54.758720247400866</v>
      </c>
      <c r="AP360" s="103">
        <f t="shared" si="245"/>
        <v>54.758720246648707</v>
      </c>
      <c r="AQ360" s="103">
        <f t="shared" si="245"/>
        <v>54.758720277338625</v>
      </c>
      <c r="AR360" s="103">
        <f t="shared" si="245"/>
        <v>54.758719025119163</v>
      </c>
      <c r="AS360" s="103">
        <f t="shared" si="245"/>
        <v>54.758770124285448</v>
      </c>
      <c r="AT360" s="103">
        <f t="shared" si="245"/>
        <v>54.756694361140305</v>
      </c>
      <c r="AU360" s="103">
        <f t="shared" si="241"/>
        <v>54.86875721170108</v>
      </c>
    </row>
    <row r="361" spans="1:47" ht="12.95" customHeight="1" x14ac:dyDescent="0.2">
      <c r="A361" s="40" t="s">
        <v>132</v>
      </c>
      <c r="B361" s="215" t="s">
        <v>79</v>
      </c>
      <c r="C361" s="40">
        <v>54427.490210000004</v>
      </c>
      <c r="D361" s="40">
        <v>3.1E-4</v>
      </c>
      <c r="E361" s="103">
        <f t="shared" si="225"/>
        <v>1953.9656277314443</v>
      </c>
      <c r="F361" s="103">
        <f t="shared" si="226"/>
        <v>1954</v>
      </c>
      <c r="G361" s="103">
        <f t="shared" si="223"/>
        <v>-3.3897999994223937E-2</v>
      </c>
      <c r="K361" s="103">
        <f t="shared" si="246"/>
        <v>-3.3897999994223937E-2</v>
      </c>
      <c r="P361" s="103">
        <f t="shared" si="227"/>
        <v>-4.0699578702834922E-2</v>
      </c>
      <c r="Q361" s="121">
        <f t="shared" si="228"/>
        <v>39408.990210000004</v>
      </c>
      <c r="S361" s="103">
        <f t="shared" si="229"/>
        <v>4.6261472929430274E-5</v>
      </c>
      <c r="T361" s="103">
        <f t="shared" si="247"/>
        <v>1</v>
      </c>
      <c r="U361" s="103">
        <f t="shared" si="224"/>
        <v>4.6261472929430274E-5</v>
      </c>
      <c r="Z361" s="103">
        <f t="shared" si="230"/>
        <v>1954</v>
      </c>
      <c r="AA361" s="103">
        <f t="shared" si="231"/>
        <v>-1.4232903022772664E-2</v>
      </c>
      <c r="AB361" s="103">
        <f t="shared" si="232"/>
        <v>-3.0451326776784655E-2</v>
      </c>
      <c r="AC361" s="103">
        <f t="shared" si="233"/>
        <v>6.801578708610985E-3</v>
      </c>
      <c r="AD361" s="103">
        <f t="shared" si="242"/>
        <v>-1.9665096971451274E-2</v>
      </c>
      <c r="AE361" s="103">
        <f t="shared" si="243"/>
        <v>3.8671603889658203E-4</v>
      </c>
      <c r="AF361" s="103">
        <f t="shared" si="244"/>
        <v>6.801578708610985E-3</v>
      </c>
      <c r="AG361" s="118"/>
      <c r="AH361" s="103">
        <f t="shared" si="234"/>
        <v>-3.4466732174392818E-3</v>
      </c>
      <c r="AI361" s="103">
        <f t="shared" si="235"/>
        <v>0.96452542683333342</v>
      </c>
      <c r="AJ361" s="103">
        <f t="shared" si="236"/>
        <v>-9.5178995127115917E-2</v>
      </c>
      <c r="AK361" s="103">
        <f t="shared" si="237"/>
        <v>-0.10700629603309374</v>
      </c>
      <c r="AL361" s="103">
        <f t="shared" si="238"/>
        <v>-1.8909126968998446</v>
      </c>
      <c r="AM361" s="103">
        <f t="shared" si="239"/>
        <v>-1.3850386383520632</v>
      </c>
      <c r="AN361" s="103">
        <f t="shared" si="245"/>
        <v>54.766939687578969</v>
      </c>
      <c r="AO361" s="103">
        <f t="shared" si="245"/>
        <v>54.766939687593485</v>
      </c>
      <c r="AP361" s="103">
        <f t="shared" si="245"/>
        <v>54.766939686978432</v>
      </c>
      <c r="AQ361" s="103">
        <f t="shared" si="245"/>
        <v>54.766939713036514</v>
      </c>
      <c r="AR361" s="103">
        <f t="shared" si="245"/>
        <v>54.766938609027733</v>
      </c>
      <c r="AS361" s="103">
        <f t="shared" si="245"/>
        <v>54.766985387811062</v>
      </c>
      <c r="AT361" s="103">
        <f t="shared" si="245"/>
        <v>54.765012165366841</v>
      </c>
      <c r="AU361" s="103">
        <f t="shared" si="241"/>
        <v>54.877174377562184</v>
      </c>
    </row>
    <row r="362" spans="1:47" ht="12.95" customHeight="1" x14ac:dyDescent="0.2">
      <c r="A362" s="40" t="s">
        <v>132</v>
      </c>
      <c r="B362" s="215" t="s">
        <v>79</v>
      </c>
      <c r="C362" s="40">
        <v>54437.353969999996</v>
      </c>
      <c r="D362" s="40">
        <v>1.1E-4</v>
      </c>
      <c r="E362" s="103">
        <f t="shared" si="225"/>
        <v>1963.9673920758614</v>
      </c>
      <c r="F362" s="103">
        <f t="shared" si="226"/>
        <v>1964</v>
      </c>
      <c r="G362" s="103">
        <f t="shared" si="223"/>
        <v>-3.2158000001800247E-2</v>
      </c>
      <c r="K362" s="103">
        <f t="shared" si="246"/>
        <v>-3.2158000001800247E-2</v>
      </c>
      <c r="P362" s="103">
        <f t="shared" si="227"/>
        <v>-4.0913393590450008E-2</v>
      </c>
      <c r="Q362" s="121">
        <f t="shared" si="228"/>
        <v>39418.853969999996</v>
      </c>
      <c r="S362" s="103">
        <f t="shared" si="229"/>
        <v>7.6656916892169346E-5</v>
      </c>
      <c r="T362" s="103">
        <f t="shared" si="247"/>
        <v>1</v>
      </c>
      <c r="U362" s="103">
        <f t="shared" si="224"/>
        <v>7.6656916892169346E-5</v>
      </c>
      <c r="Z362" s="103">
        <f t="shared" si="230"/>
        <v>1964</v>
      </c>
      <c r="AA362" s="103">
        <f t="shared" si="231"/>
        <v>-1.4482519314045407E-2</v>
      </c>
      <c r="AB362" s="103">
        <f t="shared" si="232"/>
        <v>-2.8481007694955998E-2</v>
      </c>
      <c r="AC362" s="103">
        <f t="shared" si="233"/>
        <v>8.7553935886497611E-3</v>
      </c>
      <c r="AD362" s="103">
        <f t="shared" si="242"/>
        <v>-1.767548068775484E-2</v>
      </c>
      <c r="AE362" s="103">
        <f t="shared" si="243"/>
        <v>3.1242261754319429E-4</v>
      </c>
      <c r="AF362" s="103">
        <f t="shared" si="244"/>
        <v>8.7553935886497611E-3</v>
      </c>
      <c r="AG362" s="118"/>
      <c r="AH362" s="103">
        <f t="shared" si="234"/>
        <v>-3.6769923068442475E-3</v>
      </c>
      <c r="AI362" s="103">
        <f t="shared" si="235"/>
        <v>0.96595422560262312</v>
      </c>
      <c r="AJ362" s="103">
        <f t="shared" si="236"/>
        <v>-0.10843311278514564</v>
      </c>
      <c r="AK362" s="103">
        <f t="shared" si="237"/>
        <v>-0.10746942810754224</v>
      </c>
      <c r="AL362" s="103">
        <f t="shared" si="238"/>
        <v>-1.8775892530560123</v>
      </c>
      <c r="AM362" s="103">
        <f t="shared" si="239"/>
        <v>-1.3657749777602406</v>
      </c>
      <c r="AN362" s="103">
        <f t="shared" si="245"/>
        <v>54.780654952737564</v>
      </c>
      <c r="AO362" s="103">
        <f t="shared" si="245"/>
        <v>54.780654952747078</v>
      </c>
      <c r="AP362" s="103">
        <f t="shared" si="245"/>
        <v>54.780654952316453</v>
      </c>
      <c r="AQ362" s="103">
        <f t="shared" si="245"/>
        <v>54.780654971811401</v>
      </c>
      <c r="AR362" s="103">
        <f t="shared" si="245"/>
        <v>54.780654089250433</v>
      </c>
      <c r="AS362" s="103">
        <f t="shared" si="245"/>
        <v>54.780694047810393</v>
      </c>
      <c r="AT362" s="103">
        <f t="shared" si="245"/>
        <v>54.778892834516782</v>
      </c>
      <c r="AU362" s="103">
        <f t="shared" si="241"/>
        <v>54.891202987330701</v>
      </c>
    </row>
    <row r="363" spans="1:47" ht="12.95" customHeight="1" x14ac:dyDescent="0.2">
      <c r="A363" s="40" t="s">
        <v>132</v>
      </c>
      <c r="B363" s="215" t="s">
        <v>79</v>
      </c>
      <c r="C363" s="40">
        <v>54438.340279999997</v>
      </c>
      <c r="D363" s="40">
        <v>1.8000000000000001E-4</v>
      </c>
      <c r="E363" s="103">
        <f t="shared" si="225"/>
        <v>1964.967501586895</v>
      </c>
      <c r="F363" s="103">
        <f t="shared" si="226"/>
        <v>1965</v>
      </c>
      <c r="G363" s="103">
        <f t="shared" si="223"/>
        <v>-3.2050000001618173E-2</v>
      </c>
      <c r="K363" s="103">
        <f t="shared" si="246"/>
        <v>-3.2050000001618173E-2</v>
      </c>
      <c r="P363" s="103">
        <f t="shared" si="227"/>
        <v>-4.0934669872320098E-2</v>
      </c>
      <c r="Q363" s="121">
        <f t="shared" si="228"/>
        <v>39419.840279999997</v>
      </c>
      <c r="S363" s="103">
        <f t="shared" si="229"/>
        <v>7.8937358711358556E-5</v>
      </c>
      <c r="T363" s="103">
        <f t="shared" si="247"/>
        <v>1</v>
      </c>
      <c r="U363" s="103">
        <f t="shared" si="224"/>
        <v>7.8937358711358556E-5</v>
      </c>
      <c r="Z363" s="103">
        <f t="shared" si="230"/>
        <v>1965</v>
      </c>
      <c r="AA363" s="103">
        <f t="shared" si="231"/>
        <v>-1.4507462777621404E-2</v>
      </c>
      <c r="AB363" s="103">
        <f t="shared" si="232"/>
        <v>-2.8349994368327077E-2</v>
      </c>
      <c r="AC363" s="103">
        <f t="shared" si="233"/>
        <v>8.884669870701925E-3</v>
      </c>
      <c r="AD363" s="103">
        <f t="shared" si="242"/>
        <v>-1.7542537223996769E-2</v>
      </c>
      <c r="AE363" s="103">
        <f t="shared" si="243"/>
        <v>3.0774061225531229E-4</v>
      </c>
      <c r="AF363" s="103">
        <f t="shared" si="244"/>
        <v>8.884669870701925E-3</v>
      </c>
      <c r="AG363" s="118"/>
      <c r="AH363" s="103">
        <f t="shared" si="234"/>
        <v>-3.7000056332910946E-3</v>
      </c>
      <c r="AI363" s="103">
        <f t="shared" si="235"/>
        <v>0.96609767572149086</v>
      </c>
      <c r="AJ363" s="103">
        <f t="shared" si="236"/>
        <v>-0.10975966479552303</v>
      </c>
      <c r="AK363" s="103">
        <f t="shared" si="237"/>
        <v>-0.1075147670815227</v>
      </c>
      <c r="AL363" s="103">
        <f t="shared" si="238"/>
        <v>-1.8762547354422696</v>
      </c>
      <c r="AM363" s="103">
        <f t="shared" si="239"/>
        <v>-1.3638647940652713</v>
      </c>
      <c r="AN363" s="103">
        <f t="shared" si="245"/>
        <v>54.782027597492011</v>
      </c>
      <c r="AO363" s="103">
        <f t="shared" si="245"/>
        <v>54.782027597501113</v>
      </c>
      <c r="AP363" s="103">
        <f t="shared" si="245"/>
        <v>54.78202759708622</v>
      </c>
      <c r="AQ363" s="103">
        <f t="shared" si="245"/>
        <v>54.782027615998821</v>
      </c>
      <c r="AR363" s="103">
        <f t="shared" si="245"/>
        <v>54.782026753878334</v>
      </c>
      <c r="AS363" s="103">
        <f t="shared" si="245"/>
        <v>54.782066056982018</v>
      </c>
      <c r="AT363" s="103">
        <f t="shared" si="245"/>
        <v>54.780282116625891</v>
      </c>
      <c r="AU363" s="103">
        <f t="shared" si="241"/>
        <v>54.892605848307554</v>
      </c>
    </row>
    <row r="364" spans="1:47" ht="12.95" customHeight="1" x14ac:dyDescent="0.2">
      <c r="A364" s="40" t="s">
        <v>132</v>
      </c>
      <c r="B364" s="215" t="s">
        <v>79</v>
      </c>
      <c r="C364" s="40">
        <v>54439.326580000001</v>
      </c>
      <c r="D364" s="40">
        <v>1.4999999999999999E-4</v>
      </c>
      <c r="E364" s="103">
        <f t="shared" si="225"/>
        <v>1965.9676009580219</v>
      </c>
      <c r="F364" s="103">
        <f t="shared" si="226"/>
        <v>1966</v>
      </c>
      <c r="G364" s="103">
        <f t="shared" si="223"/>
        <v>-3.1951999997545499E-2</v>
      </c>
      <c r="K364" s="103">
        <f t="shared" si="246"/>
        <v>-3.1951999997545499E-2</v>
      </c>
      <c r="P364" s="103">
        <f t="shared" si="227"/>
        <v>-4.095592687193416E-2</v>
      </c>
      <c r="Q364" s="121">
        <f t="shared" si="228"/>
        <v>39420.826580000001</v>
      </c>
      <c r="S364" s="103">
        <f t="shared" si="229"/>
        <v>8.107069915933837E-5</v>
      </c>
      <c r="T364" s="103">
        <f t="shared" si="247"/>
        <v>1</v>
      </c>
      <c r="U364" s="103">
        <f t="shared" si="224"/>
        <v>8.107069915933837E-5</v>
      </c>
      <c r="Z364" s="103">
        <f t="shared" si="230"/>
        <v>1966</v>
      </c>
      <c r="AA364" s="103">
        <f t="shared" si="231"/>
        <v>-1.4532402762665309E-2</v>
      </c>
      <c r="AB364" s="103">
        <f t="shared" si="232"/>
        <v>-2.8228984592147358E-2</v>
      </c>
      <c r="AC364" s="103">
        <f t="shared" si="233"/>
        <v>9.0039268743886611E-3</v>
      </c>
      <c r="AD364" s="103">
        <f t="shared" si="242"/>
        <v>-1.741959723488019E-2</v>
      </c>
      <c r="AE364" s="103">
        <f t="shared" si="243"/>
        <v>3.0344236782544557E-4</v>
      </c>
      <c r="AF364" s="103">
        <f t="shared" si="244"/>
        <v>9.0039268743886611E-3</v>
      </c>
      <c r="AG364" s="118"/>
      <c r="AH364" s="103">
        <f t="shared" si="234"/>
        <v>-3.7230154053981435E-3</v>
      </c>
      <c r="AI364" s="103">
        <f t="shared" si="235"/>
        <v>0.9662412288668969</v>
      </c>
      <c r="AJ364" s="103">
        <f t="shared" si="236"/>
        <v>-0.11108641538722765</v>
      </c>
      <c r="AK364" s="103">
        <f t="shared" si="237"/>
        <v>-0.10755992796419135</v>
      </c>
      <c r="AL364" s="103">
        <f t="shared" si="238"/>
        <v>-1.8749198213180587</v>
      </c>
      <c r="AM364" s="103">
        <f t="shared" si="239"/>
        <v>-1.3619575179334484</v>
      </c>
      <c r="AN364" s="103">
        <f t="shared" si="245"/>
        <v>54.783400446150694</v>
      </c>
      <c r="AO364" s="103">
        <f t="shared" si="245"/>
        <v>54.783400446159398</v>
      </c>
      <c r="AP364" s="103">
        <f t="shared" si="245"/>
        <v>54.783400445759789</v>
      </c>
      <c r="AQ364" s="103">
        <f t="shared" si="245"/>
        <v>54.783400464102783</v>
      </c>
      <c r="AR364" s="103">
        <f t="shared" si="245"/>
        <v>54.783399622120008</v>
      </c>
      <c r="AS364" s="103">
        <f t="shared" si="245"/>
        <v>54.783438274648937</v>
      </c>
      <c r="AT364" s="103">
        <f t="shared" si="245"/>
        <v>54.781671619790195</v>
      </c>
      <c r="AU364" s="103">
        <f t="shared" si="241"/>
        <v>54.894008709284407</v>
      </c>
    </row>
    <row r="365" spans="1:47" ht="12.95" customHeight="1" x14ac:dyDescent="0.2">
      <c r="A365" s="40" t="s">
        <v>132</v>
      </c>
      <c r="B365" s="215" t="s">
        <v>79</v>
      </c>
      <c r="C365" s="40">
        <v>54441.296649999997</v>
      </c>
      <c r="D365" s="40">
        <v>6.4999999999999997E-4</v>
      </c>
      <c r="E365" s="103">
        <f t="shared" si="225"/>
        <v>1967.9652343029104</v>
      </c>
      <c r="F365" s="103">
        <f t="shared" si="226"/>
        <v>1968</v>
      </c>
      <c r="G365" s="103">
        <f t="shared" si="223"/>
        <v>-3.4286000001884531E-2</v>
      </c>
      <c r="K365" s="103">
        <f t="shared" si="246"/>
        <v>-3.4286000001884531E-2</v>
      </c>
      <c r="P365" s="103">
        <f t="shared" si="227"/>
        <v>-4.0998382871160054E-2</v>
      </c>
      <c r="Q365" s="121">
        <f t="shared" si="228"/>
        <v>39422.796649999997</v>
      </c>
      <c r="S365" s="103">
        <f t="shared" si="229"/>
        <v>4.5056083783743497E-5</v>
      </c>
      <c r="T365" s="103">
        <f t="shared" si="247"/>
        <v>1</v>
      </c>
      <c r="U365" s="103">
        <f t="shared" si="224"/>
        <v>4.5056083783743497E-5</v>
      </c>
      <c r="Z365" s="103">
        <f t="shared" si="230"/>
        <v>1968</v>
      </c>
      <c r="AA365" s="103">
        <f t="shared" si="231"/>
        <v>-1.4582272120991134E-2</v>
      </c>
      <c r="AB365" s="103">
        <f t="shared" si="232"/>
        <v>-3.0516975891457396E-2</v>
      </c>
      <c r="AC365" s="103">
        <f t="shared" si="233"/>
        <v>6.7123828692755225E-3</v>
      </c>
      <c r="AD365" s="103">
        <f t="shared" si="242"/>
        <v>-1.9703727880893397E-2</v>
      </c>
      <c r="AE365" s="103">
        <f t="shared" si="243"/>
        <v>3.8823689240429578E-4</v>
      </c>
      <c r="AF365" s="103">
        <f t="shared" si="244"/>
        <v>6.7123828692755225E-3</v>
      </c>
      <c r="AG365" s="118"/>
      <c r="AH365" s="103">
        <f t="shared" si="234"/>
        <v>-3.7690241104271372E-3</v>
      </c>
      <c r="AI365" s="103">
        <f t="shared" si="235"/>
        <v>0.96652864357624635</v>
      </c>
      <c r="AJ365" s="103">
        <f t="shared" si="236"/>
        <v>-0.11374050351664469</v>
      </c>
      <c r="AK365" s="103">
        <f t="shared" si="237"/>
        <v>-0.10764971449675713</v>
      </c>
      <c r="AL365" s="103">
        <f t="shared" si="238"/>
        <v>-1.8722488021649517</v>
      </c>
      <c r="AM365" s="103">
        <f t="shared" si="239"/>
        <v>-1.3581516541250591</v>
      </c>
      <c r="AN365" s="103">
        <f t="shared" si="245"/>
        <v>54.786146755765621</v>
      </c>
      <c r="AO365" s="103">
        <f t="shared" si="245"/>
        <v>54.786146755773579</v>
      </c>
      <c r="AP365" s="103">
        <f t="shared" si="245"/>
        <v>54.786146755403209</v>
      </c>
      <c r="AQ365" s="103">
        <f t="shared" si="245"/>
        <v>54.786146772644535</v>
      </c>
      <c r="AR365" s="103">
        <f t="shared" si="245"/>
        <v>54.786145970036188</v>
      </c>
      <c r="AS365" s="103">
        <f t="shared" si="245"/>
        <v>54.786183336110206</v>
      </c>
      <c r="AT365" s="103">
        <f t="shared" si="245"/>
        <v>54.784451289389096</v>
      </c>
      <c r="AU365" s="103">
        <f t="shared" si="241"/>
        <v>54.896814431238106</v>
      </c>
    </row>
    <row r="366" spans="1:47" ht="12.95" customHeight="1" x14ac:dyDescent="0.2">
      <c r="A366" s="40" t="s">
        <v>132</v>
      </c>
      <c r="B366" s="215" t="s">
        <v>79</v>
      </c>
      <c r="C366" s="40">
        <v>54444.255819999998</v>
      </c>
      <c r="D366" s="40">
        <v>4.4000000000000002E-4</v>
      </c>
      <c r="E366" s="103">
        <f t="shared" si="225"/>
        <v>1970.9658061938637</v>
      </c>
      <c r="F366" s="103">
        <f t="shared" si="226"/>
        <v>1971</v>
      </c>
      <c r="G366" s="103">
        <f t="shared" si="223"/>
        <v>-3.3722000000125263E-2</v>
      </c>
      <c r="K366" s="103">
        <f t="shared" si="246"/>
        <v>-3.3722000000125263E-2</v>
      </c>
      <c r="P366" s="103">
        <f t="shared" si="227"/>
        <v>-4.1061921296301096E-2</v>
      </c>
      <c r="Q366" s="121">
        <f t="shared" si="228"/>
        <v>39425.755819999998</v>
      </c>
      <c r="S366" s="103">
        <f t="shared" si="229"/>
        <v>5.3874444634055519E-5</v>
      </c>
      <c r="T366" s="103">
        <f t="shared" si="247"/>
        <v>1</v>
      </c>
      <c r="U366" s="103">
        <f t="shared" si="224"/>
        <v>5.3874444634055519E-5</v>
      </c>
      <c r="Z366" s="103">
        <f t="shared" si="230"/>
        <v>1971</v>
      </c>
      <c r="AA366" s="103">
        <f t="shared" si="231"/>
        <v>-1.4657048967593483E-2</v>
      </c>
      <c r="AB366" s="103">
        <f t="shared" si="232"/>
        <v>-2.98839905915988E-2</v>
      </c>
      <c r="AC366" s="103">
        <f t="shared" si="233"/>
        <v>7.3399212961758331E-3</v>
      </c>
      <c r="AD366" s="103">
        <f t="shared" si="242"/>
        <v>-1.9064951032531779E-2</v>
      </c>
      <c r="AE366" s="103">
        <f t="shared" si="243"/>
        <v>3.6347235787283455E-4</v>
      </c>
      <c r="AF366" s="103">
        <f t="shared" si="244"/>
        <v>7.3399212961758331E-3</v>
      </c>
      <c r="AG366" s="118"/>
      <c r="AH366" s="103">
        <f t="shared" si="234"/>
        <v>-3.8380094085264617E-3</v>
      </c>
      <c r="AI366" s="103">
        <f t="shared" si="235"/>
        <v>0.96696053419386985</v>
      </c>
      <c r="AJ366" s="103">
        <f t="shared" si="236"/>
        <v>-0.11772306996654622</v>
      </c>
      <c r="AK366" s="103">
        <f t="shared" si="237"/>
        <v>-0.10778305261647041</v>
      </c>
      <c r="AL366" s="103">
        <f t="shared" si="238"/>
        <v>-1.8682392910324099</v>
      </c>
      <c r="AM366" s="103">
        <f t="shared" si="239"/>
        <v>-1.3524644520038573</v>
      </c>
      <c r="AN366" s="103">
        <f t="shared" si="245"/>
        <v>54.790267753119011</v>
      </c>
      <c r="AO366" s="103">
        <f t="shared" si="245"/>
        <v>54.790267753125946</v>
      </c>
      <c r="AP366" s="103">
        <f t="shared" si="245"/>
        <v>54.790267752796268</v>
      </c>
      <c r="AQ366" s="103">
        <f t="shared" si="245"/>
        <v>54.790267768476397</v>
      </c>
      <c r="AR366" s="103">
        <f t="shared" si="245"/>
        <v>54.790267022704768</v>
      </c>
      <c r="AS366" s="103">
        <f t="shared" si="245"/>
        <v>54.790302496018192</v>
      </c>
      <c r="AT366" s="103">
        <f t="shared" si="245"/>
        <v>54.788622452344477</v>
      </c>
      <c r="AU366" s="103">
        <f t="shared" si="241"/>
        <v>54.901023014168665</v>
      </c>
    </row>
    <row r="367" spans="1:47" ht="12.95" customHeight="1" x14ac:dyDescent="0.2">
      <c r="A367" s="48" t="s">
        <v>105</v>
      </c>
      <c r="B367" s="213" t="s">
        <v>78</v>
      </c>
      <c r="C367" s="38">
        <v>54688.827400000002</v>
      </c>
      <c r="D367" s="38">
        <v>2.0000000000000001E-4</v>
      </c>
      <c r="E367" s="103">
        <f t="shared" si="225"/>
        <v>2218.9591990281951</v>
      </c>
      <c r="F367" s="103">
        <f t="shared" si="226"/>
        <v>2219</v>
      </c>
      <c r="G367" s="103">
        <f t="shared" ref="G367:G398" si="248">+C367-(C$7+F367*C$8)</f>
        <v>-4.0237999994133133E-2</v>
      </c>
      <c r="K367" s="103">
        <f t="shared" si="246"/>
        <v>-4.0237999994133133E-2</v>
      </c>
      <c r="P367" s="103">
        <f t="shared" si="227"/>
        <v>-4.5616449194855302E-2</v>
      </c>
      <c r="Q367" s="121">
        <f t="shared" si="228"/>
        <v>39670.327400000002</v>
      </c>
      <c r="S367" s="103">
        <f t="shared" si="229"/>
        <v>2.8927715804748932E-5</v>
      </c>
      <c r="T367" s="103">
        <f t="shared" si="247"/>
        <v>1</v>
      </c>
      <c r="U367" s="103">
        <f t="shared" ref="U367:U398" si="249">+T367*S367</f>
        <v>2.8927715804748932E-5</v>
      </c>
      <c r="Z367" s="103">
        <f t="shared" si="230"/>
        <v>2219</v>
      </c>
      <c r="AA367" s="103">
        <f t="shared" si="231"/>
        <v>-2.0604936301474995E-2</v>
      </c>
      <c r="AB367" s="103">
        <f t="shared" si="232"/>
        <v>-3.0933230700306437E-2</v>
      </c>
      <c r="AC367" s="103">
        <f t="shared" si="233"/>
        <v>5.3784492007221685E-3</v>
      </c>
      <c r="AD367" s="103">
        <f t="shared" si="242"/>
        <v>-1.9633063692658138E-2</v>
      </c>
      <c r="AE367" s="103">
        <f t="shared" si="243"/>
        <v>3.8545718995997122E-4</v>
      </c>
      <c r="AF367" s="103">
        <f t="shared" si="244"/>
        <v>5.3784492007221685E-3</v>
      </c>
      <c r="AG367" s="118"/>
      <c r="AH367" s="103">
        <f t="shared" si="234"/>
        <v>-9.3047692938266948E-3</v>
      </c>
      <c r="AI367" s="103">
        <f t="shared" si="235"/>
        <v>1.0053207716346035</v>
      </c>
      <c r="AJ367" s="103">
        <f t="shared" si="236"/>
        <v>-0.4463256286232547</v>
      </c>
      <c r="AK367" s="103">
        <f t="shared" si="237"/>
        <v>-0.11260764681535473</v>
      </c>
      <c r="AL367" s="103">
        <f t="shared" si="238"/>
        <v>-1.5235809081324783</v>
      </c>
      <c r="AM367" s="103">
        <f t="shared" si="239"/>
        <v>-0.95386514849769177</v>
      </c>
      <c r="AN367" s="103">
        <f t="shared" si="245"/>
        <v>55.137634920450267</v>
      </c>
      <c r="AO367" s="103">
        <f t="shared" si="245"/>
        <v>55.137634920455191</v>
      </c>
      <c r="AP367" s="103">
        <f t="shared" si="245"/>
        <v>55.137634920729823</v>
      </c>
      <c r="AQ367" s="103">
        <f t="shared" si="245"/>
        <v>55.137634936043021</v>
      </c>
      <c r="AR367" s="103">
        <f t="shared" si="245"/>
        <v>55.137635789898276</v>
      </c>
      <c r="AS367" s="103">
        <f t="shared" si="245"/>
        <v>55.13768339321237</v>
      </c>
      <c r="AT367" s="103">
        <f t="shared" si="245"/>
        <v>55.140315448650995</v>
      </c>
      <c r="AU367" s="103">
        <f t="shared" si="241"/>
        <v>55.248932536427844</v>
      </c>
    </row>
    <row r="368" spans="1:47" ht="12.95" customHeight="1" x14ac:dyDescent="0.2">
      <c r="A368" s="45" t="s">
        <v>99</v>
      </c>
      <c r="B368" s="214" t="s">
        <v>78</v>
      </c>
      <c r="C368" s="45">
        <v>54711.509700000002</v>
      </c>
      <c r="D368" s="45">
        <v>2.0000000000000001E-4</v>
      </c>
      <c r="E368" s="103">
        <f t="shared" si="225"/>
        <v>2241.9588481872929</v>
      </c>
      <c r="F368" s="103">
        <f t="shared" si="226"/>
        <v>2242</v>
      </c>
      <c r="G368" s="103">
        <f t="shared" si="248"/>
        <v>-4.0583999994851183E-2</v>
      </c>
      <c r="K368" s="103">
        <f t="shared" si="246"/>
        <v>-4.0583999994851183E-2</v>
      </c>
      <c r="P368" s="103">
        <f t="shared" si="227"/>
        <v>-4.5959612685006937E-2</v>
      </c>
      <c r="Q368" s="121">
        <f t="shared" si="228"/>
        <v>39693.009700000002</v>
      </c>
      <c r="S368" s="103">
        <f t="shared" si="229"/>
        <v>2.8897211794563581E-5</v>
      </c>
      <c r="T368" s="103">
        <f t="shared" si="247"/>
        <v>1</v>
      </c>
      <c r="U368" s="103">
        <f t="shared" si="249"/>
        <v>2.8897211794563581E-5</v>
      </c>
      <c r="Z368" s="103">
        <f t="shared" si="230"/>
        <v>2242</v>
      </c>
      <c r="AA368" s="103">
        <f t="shared" si="231"/>
        <v>-2.111952356068085E-2</v>
      </c>
      <c r="AB368" s="103">
        <f t="shared" si="232"/>
        <v>-3.0809500387325835E-2</v>
      </c>
      <c r="AC368" s="103">
        <f t="shared" si="233"/>
        <v>5.3756126901557538E-3</v>
      </c>
      <c r="AD368" s="103">
        <f t="shared" si="242"/>
        <v>-1.9464476434170333E-2</v>
      </c>
      <c r="AE368" s="103">
        <f t="shared" si="243"/>
        <v>3.7886584285637225E-4</v>
      </c>
      <c r="AF368" s="103">
        <f t="shared" si="244"/>
        <v>5.3756126901557538E-3</v>
      </c>
      <c r="AG368" s="118"/>
      <c r="AH368" s="103">
        <f t="shared" si="234"/>
        <v>-9.7744996075253485E-3</v>
      </c>
      <c r="AI368" s="103">
        <f t="shared" si="235"/>
        <v>1.009074369642512</v>
      </c>
      <c r="AJ368" s="103">
        <f t="shared" si="236"/>
        <v>-0.47592984098286484</v>
      </c>
      <c r="AK368" s="103">
        <f t="shared" si="237"/>
        <v>-0.11236747103886574</v>
      </c>
      <c r="AL368" s="103">
        <f t="shared" si="238"/>
        <v>-1.4902149981402064</v>
      </c>
      <c r="AM368" s="103">
        <f t="shared" si="239"/>
        <v>-0.92249928547152071</v>
      </c>
      <c r="AN368" s="103">
        <f t="shared" si="245"/>
        <v>55.170551231199482</v>
      </c>
      <c r="AO368" s="103">
        <f t="shared" si="245"/>
        <v>55.170551231213636</v>
      </c>
      <c r="AP368" s="103">
        <f t="shared" si="245"/>
        <v>55.170551231869098</v>
      </c>
      <c r="AQ368" s="103">
        <f t="shared" si="245"/>
        <v>55.170551262232493</v>
      </c>
      <c r="AR368" s="103">
        <f t="shared" si="245"/>
        <v>55.170552668768821</v>
      </c>
      <c r="AS368" s="103">
        <f t="shared" si="245"/>
        <v>55.170617813230791</v>
      </c>
      <c r="AT368" s="103">
        <f t="shared" si="245"/>
        <v>55.173611553044822</v>
      </c>
      <c r="AU368" s="103">
        <f t="shared" si="241"/>
        <v>55.281198338895429</v>
      </c>
    </row>
    <row r="369" spans="1:47" ht="12.95" customHeight="1" x14ac:dyDescent="0.2">
      <c r="A369" s="103" t="s">
        <v>109</v>
      </c>
      <c r="B369" s="148" t="s">
        <v>79</v>
      </c>
      <c r="C369" s="122">
        <v>54743.559600000001</v>
      </c>
      <c r="D369" s="122">
        <v>2.0000000000000001E-4</v>
      </c>
      <c r="E369" s="103">
        <f t="shared" si="225"/>
        <v>2274.4571598921952</v>
      </c>
      <c r="F369" s="103">
        <f t="shared" si="226"/>
        <v>2274.5</v>
      </c>
      <c r="G369" s="103">
        <f t="shared" si="248"/>
        <v>-4.224899999826448E-2</v>
      </c>
      <c r="K369" s="103">
        <f t="shared" si="246"/>
        <v>-4.224899999826448E-2</v>
      </c>
      <c r="P369" s="103">
        <f t="shared" si="227"/>
        <v>-4.6418918163282363E-2</v>
      </c>
      <c r="Q369" s="121">
        <f t="shared" si="228"/>
        <v>39725.059600000001</v>
      </c>
      <c r="S369" s="103">
        <f t="shared" si="229"/>
        <v>1.7388217502946108E-5</v>
      </c>
      <c r="T369" s="103">
        <f t="shared" si="247"/>
        <v>1</v>
      </c>
      <c r="U369" s="103">
        <f t="shared" si="249"/>
        <v>1.7388217502946108E-5</v>
      </c>
      <c r="Z369" s="103">
        <f t="shared" si="230"/>
        <v>2274.5</v>
      </c>
      <c r="AA369" s="103">
        <f t="shared" si="231"/>
        <v>-2.1831416852270108E-2</v>
      </c>
      <c r="AB369" s="103">
        <f t="shared" si="232"/>
        <v>-3.1826060282527102E-2</v>
      </c>
      <c r="AC369" s="103">
        <f t="shared" si="233"/>
        <v>4.1699181650178829E-3</v>
      </c>
      <c r="AD369" s="103">
        <f t="shared" si="242"/>
        <v>-2.0417583145994372E-2</v>
      </c>
      <c r="AE369" s="103">
        <f t="shared" si="243"/>
        <v>4.1687770152359346E-4</v>
      </c>
      <c r="AF369" s="103">
        <f t="shared" si="244"/>
        <v>4.1699181650178829E-3</v>
      </c>
      <c r="AG369" s="118"/>
      <c r="AH369" s="103">
        <f t="shared" si="234"/>
        <v>-1.0422939715737382E-2</v>
      </c>
      <c r="AI369" s="103">
        <f t="shared" si="235"/>
        <v>1.0144078330885513</v>
      </c>
      <c r="AJ369" s="103">
        <f t="shared" si="236"/>
        <v>-0.51721593640149466</v>
      </c>
      <c r="AK369" s="103">
        <f t="shared" si="237"/>
        <v>-0.11180879696057783</v>
      </c>
      <c r="AL369" s="103">
        <f t="shared" si="238"/>
        <v>-1.4426412068971648</v>
      </c>
      <c r="AM369" s="103">
        <f t="shared" si="239"/>
        <v>-0.87940708576109805</v>
      </c>
      <c r="AN369" s="103">
        <f t="shared" si="245"/>
        <v>55.217273191803869</v>
      </c>
      <c r="AO369" s="103">
        <f t="shared" si="245"/>
        <v>55.21727319185176</v>
      </c>
      <c r="AP369" s="103">
        <f t="shared" si="245"/>
        <v>55.217273193643223</v>
      </c>
      <c r="AQ369" s="103">
        <f t="shared" si="245"/>
        <v>55.217273260660193</v>
      </c>
      <c r="AR369" s="103">
        <f t="shared" si="245"/>
        <v>55.217275767689408</v>
      </c>
      <c r="AS369" s="103">
        <f t="shared" si="245"/>
        <v>55.217369534328071</v>
      </c>
      <c r="AT369" s="103">
        <f t="shared" si="245"/>
        <v>55.220851061056557</v>
      </c>
      <c r="AU369" s="103">
        <f t="shared" si="241"/>
        <v>55.32679132064311</v>
      </c>
    </row>
    <row r="370" spans="1:47" ht="12.95" customHeight="1" x14ac:dyDescent="0.2">
      <c r="A370" s="103" t="s">
        <v>109</v>
      </c>
      <c r="B370" s="148" t="s">
        <v>79</v>
      </c>
      <c r="C370" s="122">
        <v>54743.5599</v>
      </c>
      <c r="D370" s="122">
        <v>5.0000000000000001E-4</v>
      </c>
      <c r="E370" s="103">
        <f t="shared" si="225"/>
        <v>2274.4574640895094</v>
      </c>
      <c r="F370" s="103">
        <f t="shared" si="226"/>
        <v>2274.5</v>
      </c>
      <c r="G370" s="103">
        <f t="shared" si="248"/>
        <v>-4.194899999856716E-2</v>
      </c>
      <c r="K370" s="103">
        <f t="shared" si="246"/>
        <v>-4.194899999856716E-2</v>
      </c>
      <c r="P370" s="103">
        <f t="shared" si="227"/>
        <v>-4.6418918163282363E-2</v>
      </c>
      <c r="Q370" s="121">
        <f t="shared" si="228"/>
        <v>39725.0599</v>
      </c>
      <c r="S370" s="103">
        <f t="shared" si="229"/>
        <v>1.9980168399250929E-5</v>
      </c>
      <c r="T370" s="103">
        <f t="shared" si="247"/>
        <v>1</v>
      </c>
      <c r="U370" s="103">
        <f t="shared" si="249"/>
        <v>1.9980168399250929E-5</v>
      </c>
      <c r="Z370" s="103">
        <f t="shared" si="230"/>
        <v>2274.5</v>
      </c>
      <c r="AA370" s="103">
        <f t="shared" si="231"/>
        <v>-2.1831416852270108E-2</v>
      </c>
      <c r="AB370" s="103">
        <f t="shared" si="232"/>
        <v>-3.1526060282829782E-2</v>
      </c>
      <c r="AC370" s="103">
        <f t="shared" si="233"/>
        <v>4.4699181647152031E-3</v>
      </c>
      <c r="AD370" s="103">
        <f t="shared" si="242"/>
        <v>-2.0117583146297052E-2</v>
      </c>
      <c r="AE370" s="103">
        <f t="shared" si="243"/>
        <v>4.0471715164817521E-4</v>
      </c>
      <c r="AF370" s="103">
        <f t="shared" si="244"/>
        <v>4.4699181647152031E-3</v>
      </c>
      <c r="AG370" s="118"/>
      <c r="AH370" s="103">
        <f t="shared" si="234"/>
        <v>-1.0422939715737382E-2</v>
      </c>
      <c r="AI370" s="103">
        <f t="shared" si="235"/>
        <v>1.0144078330885513</v>
      </c>
      <c r="AJ370" s="103">
        <f t="shared" si="236"/>
        <v>-0.51721593640149466</v>
      </c>
      <c r="AK370" s="103">
        <f t="shared" si="237"/>
        <v>-0.11180879696057783</v>
      </c>
      <c r="AL370" s="103">
        <f t="shared" si="238"/>
        <v>-1.4426412068971648</v>
      </c>
      <c r="AM370" s="103">
        <f t="shared" si="239"/>
        <v>-0.87940708576109805</v>
      </c>
      <c r="AN370" s="103">
        <f t="shared" si="245"/>
        <v>55.217273191803869</v>
      </c>
      <c r="AO370" s="103">
        <f t="shared" si="245"/>
        <v>55.21727319185176</v>
      </c>
      <c r="AP370" s="103">
        <f t="shared" si="245"/>
        <v>55.217273193643223</v>
      </c>
      <c r="AQ370" s="103">
        <f t="shared" si="245"/>
        <v>55.217273260660193</v>
      </c>
      <c r="AR370" s="103">
        <f t="shared" si="245"/>
        <v>55.217275767689408</v>
      </c>
      <c r="AS370" s="103">
        <f t="shared" si="245"/>
        <v>55.217369534328071</v>
      </c>
      <c r="AT370" s="103">
        <f t="shared" si="245"/>
        <v>55.220851061056557</v>
      </c>
      <c r="AU370" s="103">
        <f t="shared" si="241"/>
        <v>55.32679132064311</v>
      </c>
    </row>
    <row r="371" spans="1:47" ht="12.95" customHeight="1" x14ac:dyDescent="0.2">
      <c r="A371" s="38" t="s">
        <v>98</v>
      </c>
      <c r="B371" s="213" t="s">
        <v>78</v>
      </c>
      <c r="C371" s="38">
        <v>54774.622300000003</v>
      </c>
      <c r="D371" s="38">
        <v>4.0000000000000002E-4</v>
      </c>
      <c r="E371" s="103">
        <f t="shared" si="225"/>
        <v>2305.9544596340352</v>
      </c>
      <c r="F371" s="103">
        <f t="shared" si="226"/>
        <v>2306</v>
      </c>
      <c r="G371" s="103">
        <f t="shared" si="248"/>
        <v>-4.4911999997566454E-2</v>
      </c>
      <c r="K371" s="103">
        <f t="shared" si="246"/>
        <v>-4.4911999997566454E-2</v>
      </c>
      <c r="P371" s="103">
        <f t="shared" si="227"/>
        <v>-4.6834746249139567E-2</v>
      </c>
      <c r="Q371" s="121">
        <f t="shared" si="228"/>
        <v>39756.122300000003</v>
      </c>
      <c r="S371" s="103">
        <f t="shared" si="229"/>
        <v>3.6969531479384548E-6</v>
      </c>
      <c r="T371" s="103">
        <f t="shared" si="247"/>
        <v>1</v>
      </c>
      <c r="U371" s="103">
        <f t="shared" si="249"/>
        <v>3.6969531479384548E-6</v>
      </c>
      <c r="Z371" s="103">
        <f t="shared" si="230"/>
        <v>2306</v>
      </c>
      <c r="AA371" s="103">
        <f t="shared" si="231"/>
        <v>-2.2502885145162618E-2</v>
      </c>
      <c r="AB371" s="103">
        <f t="shared" si="232"/>
        <v>-3.3879169180837637E-2</v>
      </c>
      <c r="AC371" s="103">
        <f t="shared" si="233"/>
        <v>1.9227462515731125E-3</v>
      </c>
      <c r="AD371" s="103">
        <f t="shared" si="242"/>
        <v>-2.2409114852403836E-2</v>
      </c>
      <c r="AE371" s="103">
        <f t="shared" si="243"/>
        <v>5.0216842846822617E-4</v>
      </c>
      <c r="AF371" s="103">
        <f t="shared" si="244"/>
        <v>1.9227462515731125E-3</v>
      </c>
      <c r="AG371" s="118"/>
      <c r="AH371" s="103">
        <f t="shared" si="234"/>
        <v>-1.1032830816728815E-2</v>
      </c>
      <c r="AI371" s="103">
        <f t="shared" si="235"/>
        <v>1.0195995989850668</v>
      </c>
      <c r="AJ371" s="103">
        <f t="shared" si="236"/>
        <v>-0.55651539640591796</v>
      </c>
      <c r="AK371" s="103">
        <f t="shared" si="237"/>
        <v>-0.11101643325068516</v>
      </c>
      <c r="AL371" s="103">
        <f t="shared" si="238"/>
        <v>-1.3960501929382971</v>
      </c>
      <c r="AM371" s="103">
        <f t="shared" si="239"/>
        <v>-0.83891798424775732</v>
      </c>
      <c r="AN371" s="103">
        <f t="shared" si="245"/>
        <v>55.262793153335387</v>
      </c>
      <c r="AO371" s="103">
        <f t="shared" si="245"/>
        <v>55.262793153461693</v>
      </c>
      <c r="AP371" s="103">
        <f t="shared" si="245"/>
        <v>55.262793157447724</v>
      </c>
      <c r="AQ371" s="103">
        <f t="shared" si="245"/>
        <v>55.262793283240342</v>
      </c>
      <c r="AR371" s="103">
        <f t="shared" si="245"/>
        <v>55.262797253019301</v>
      </c>
      <c r="AS371" s="103">
        <f t="shared" si="245"/>
        <v>55.262922504167278</v>
      </c>
      <c r="AT371" s="103">
        <f t="shared" si="245"/>
        <v>55.266847206548142</v>
      </c>
      <c r="AU371" s="103">
        <f t="shared" si="241"/>
        <v>55.370981441413932</v>
      </c>
    </row>
    <row r="372" spans="1:47" ht="12.95" customHeight="1" x14ac:dyDescent="0.2">
      <c r="A372" s="20" t="s">
        <v>1312</v>
      </c>
      <c r="B372" s="182" t="s">
        <v>78</v>
      </c>
      <c r="C372" s="20">
        <v>54784.483200000002</v>
      </c>
      <c r="D372" s="20" t="s">
        <v>142</v>
      </c>
      <c r="E372" s="103">
        <f t="shared" si="225"/>
        <v>2315.9533239640609</v>
      </c>
      <c r="F372" s="103">
        <f t="shared" si="226"/>
        <v>2316</v>
      </c>
      <c r="G372" s="103">
        <f t="shared" si="248"/>
        <v>-4.6031999998376705E-2</v>
      </c>
      <c r="K372" s="103">
        <f t="shared" si="246"/>
        <v>-4.6031999998376705E-2</v>
      </c>
      <c r="P372" s="103">
        <f t="shared" si="227"/>
        <v>-4.6960592690340558E-2</v>
      </c>
      <c r="Q372" s="121">
        <f t="shared" si="228"/>
        <v>39765.983200000002</v>
      </c>
      <c r="S372" s="103">
        <f t="shared" si="229"/>
        <v>8.6228438756867558E-7</v>
      </c>
      <c r="T372" s="103">
        <f t="shared" si="247"/>
        <v>1</v>
      </c>
      <c r="U372" s="103">
        <f t="shared" si="249"/>
        <v>8.6228438756867558E-7</v>
      </c>
      <c r="Z372" s="103">
        <f t="shared" si="230"/>
        <v>2316</v>
      </c>
      <c r="AA372" s="103">
        <f t="shared" si="231"/>
        <v>-2.2711976180306591E-2</v>
      </c>
      <c r="AB372" s="103">
        <f t="shared" si="232"/>
        <v>-3.4809642191491852E-2</v>
      </c>
      <c r="AC372" s="103">
        <f t="shared" si="233"/>
        <v>9.2859269196385319E-4</v>
      </c>
      <c r="AD372" s="103">
        <f t="shared" si="242"/>
        <v>-2.3320023818070114E-2</v>
      </c>
      <c r="AE372" s="103">
        <f t="shared" si="243"/>
        <v>5.4382351087535745E-4</v>
      </c>
      <c r="AF372" s="103">
        <f t="shared" si="244"/>
        <v>9.2859269196385319E-4</v>
      </c>
      <c r="AG372" s="118"/>
      <c r="AH372" s="103">
        <f t="shared" si="234"/>
        <v>-1.1222357806884855E-2</v>
      </c>
      <c r="AI372" s="103">
        <f t="shared" si="235"/>
        <v>1.0212504540786107</v>
      </c>
      <c r="AJ372" s="103">
        <f t="shared" si="236"/>
        <v>-0.56882481714276645</v>
      </c>
      <c r="AK372" s="103">
        <f t="shared" si="237"/>
        <v>-0.11071228899057288</v>
      </c>
      <c r="AL372" s="103">
        <f t="shared" si="238"/>
        <v>-1.3811597035733916</v>
      </c>
      <c r="AM372" s="103">
        <f t="shared" si="239"/>
        <v>-0.82631140717618412</v>
      </c>
      <c r="AN372" s="103">
        <f t="shared" ref="AN372:AT381" si="250">$AU372+$AB$7*SIN(AO372)</f>
        <v>55.277292566924118</v>
      </c>
      <c r="AO372" s="103">
        <f t="shared" si="250"/>
        <v>55.277292567090328</v>
      </c>
      <c r="AP372" s="103">
        <f t="shared" si="250"/>
        <v>55.277292572088797</v>
      </c>
      <c r="AQ372" s="103">
        <f t="shared" si="250"/>
        <v>55.277292722406692</v>
      </c>
      <c r="AR372" s="103">
        <f t="shared" si="250"/>
        <v>55.277297242854964</v>
      </c>
      <c r="AS372" s="103">
        <f t="shared" si="250"/>
        <v>55.277433153524022</v>
      </c>
      <c r="AT372" s="103">
        <f t="shared" si="250"/>
        <v>55.28149185402058</v>
      </c>
      <c r="AU372" s="103">
        <f t="shared" si="241"/>
        <v>55.385010051182448</v>
      </c>
    </row>
    <row r="373" spans="1:47" ht="12.95" customHeight="1" x14ac:dyDescent="0.2">
      <c r="A373" s="20" t="s">
        <v>1312</v>
      </c>
      <c r="B373" s="182" t="s">
        <v>78</v>
      </c>
      <c r="C373" s="20">
        <v>54798.293899999997</v>
      </c>
      <c r="D373" s="20" t="s">
        <v>142</v>
      </c>
      <c r="E373" s="103">
        <f t="shared" si="225"/>
        <v>2329.957250137395</v>
      </c>
      <c r="F373" s="103">
        <f t="shared" si="226"/>
        <v>2330</v>
      </c>
      <c r="G373" s="103">
        <f t="shared" si="248"/>
        <v>-4.2160000004514586E-2</v>
      </c>
      <c r="K373" s="103">
        <f t="shared" si="246"/>
        <v>-4.2160000004514586E-2</v>
      </c>
      <c r="P373" s="103">
        <f t="shared" si="227"/>
        <v>-4.7131718135064254E-2</v>
      </c>
      <c r="Q373" s="121">
        <f t="shared" si="228"/>
        <v>39779.793899999997</v>
      </c>
      <c r="S373" s="103">
        <f t="shared" si="229"/>
        <v>2.4717981169636289E-5</v>
      </c>
      <c r="T373" s="103">
        <f t="shared" si="247"/>
        <v>1</v>
      </c>
      <c r="U373" s="103">
        <f t="shared" si="249"/>
        <v>2.4717981169636289E-5</v>
      </c>
      <c r="Z373" s="103">
        <f t="shared" si="230"/>
        <v>2330</v>
      </c>
      <c r="AA373" s="103">
        <f t="shared" si="231"/>
        <v>-2.3001246926133326E-2</v>
      </c>
      <c r="AB373" s="103">
        <f t="shared" si="232"/>
        <v>-3.0675773850480474E-2</v>
      </c>
      <c r="AC373" s="103">
        <f t="shared" si="233"/>
        <v>4.9717181305496683E-3</v>
      </c>
      <c r="AD373" s="103">
        <f t="shared" si="242"/>
        <v>-1.915875307838126E-2</v>
      </c>
      <c r="AE373" s="103">
        <f t="shared" si="243"/>
        <v>3.6705781951838345E-4</v>
      </c>
      <c r="AF373" s="103">
        <f t="shared" si="244"/>
        <v>4.9717181305496683E-3</v>
      </c>
      <c r="AG373" s="118"/>
      <c r="AH373" s="103">
        <f t="shared" si="234"/>
        <v>-1.1484226154034112E-2</v>
      </c>
      <c r="AI373" s="103">
        <f t="shared" si="235"/>
        <v>1.023562588511008</v>
      </c>
      <c r="AJ373" s="103">
        <f t="shared" si="236"/>
        <v>-0.5859111952017344</v>
      </c>
      <c r="AK373" s="103">
        <f t="shared" si="237"/>
        <v>-0.11024335424296644</v>
      </c>
      <c r="AL373" s="103">
        <f t="shared" si="238"/>
        <v>-1.360231973366185</v>
      </c>
      <c r="AM373" s="103">
        <f t="shared" si="239"/>
        <v>-0.80885322736620702</v>
      </c>
      <c r="AN373" s="103">
        <f t="shared" si="250"/>
        <v>55.297631163842695</v>
      </c>
      <c r="AO373" s="103">
        <f t="shared" si="250"/>
        <v>55.297631164081338</v>
      </c>
      <c r="AP373" s="103">
        <f t="shared" si="250"/>
        <v>55.297631170815826</v>
      </c>
      <c r="AQ373" s="103">
        <f t="shared" si="250"/>
        <v>55.297631360860045</v>
      </c>
      <c r="AR373" s="103">
        <f t="shared" si="250"/>
        <v>55.297636723778567</v>
      </c>
      <c r="AS373" s="103">
        <f t="shared" si="250"/>
        <v>55.297788025896885</v>
      </c>
      <c r="AT373" s="103">
        <f t="shared" si="250"/>
        <v>55.302028557929511</v>
      </c>
      <c r="AU373" s="103">
        <f t="shared" si="241"/>
        <v>55.404650104858369</v>
      </c>
    </row>
    <row r="374" spans="1:47" ht="12.95" customHeight="1" x14ac:dyDescent="0.2">
      <c r="A374" s="103" t="s">
        <v>106</v>
      </c>
      <c r="B374" s="148" t="s">
        <v>79</v>
      </c>
      <c r="C374" s="122">
        <v>54816.536099999998</v>
      </c>
      <c r="D374" s="122">
        <v>2.9999999999999997E-4</v>
      </c>
      <c r="E374" s="103">
        <f t="shared" si="225"/>
        <v>2348.4546776421057</v>
      </c>
      <c r="F374" s="103">
        <f t="shared" si="226"/>
        <v>2348.5</v>
      </c>
      <c r="G374" s="103">
        <f t="shared" si="248"/>
        <v>-4.4696999997540843E-2</v>
      </c>
      <c r="K374" s="103">
        <f t="shared" si="246"/>
        <v>-4.4696999997540843E-2</v>
      </c>
      <c r="P374" s="103">
        <f t="shared" si="227"/>
        <v>-4.7348702584220255E-2</v>
      </c>
      <c r="Q374" s="121">
        <f t="shared" si="228"/>
        <v>39798.036099999998</v>
      </c>
      <c r="S374" s="103">
        <f t="shared" si="229"/>
        <v>7.0315266082022853E-6</v>
      </c>
      <c r="T374" s="103">
        <f t="shared" si="247"/>
        <v>1</v>
      </c>
      <c r="U374" s="103">
        <f t="shared" si="249"/>
        <v>7.0315266082022853E-6</v>
      </c>
      <c r="Z374" s="103">
        <f t="shared" si="230"/>
        <v>2348.5</v>
      </c>
      <c r="AA374" s="103">
        <f t="shared" si="231"/>
        <v>-2.3377094727832736E-2</v>
      </c>
      <c r="AB374" s="103">
        <f t="shared" si="232"/>
        <v>-3.2873159144036608E-2</v>
      </c>
      <c r="AC374" s="103">
        <f t="shared" si="233"/>
        <v>2.6517025866794122E-3</v>
      </c>
      <c r="AD374" s="103">
        <f t="shared" si="242"/>
        <v>-2.1319905269708107E-2</v>
      </c>
      <c r="AE374" s="103">
        <f t="shared" si="243"/>
        <v>4.5453836070932747E-4</v>
      </c>
      <c r="AF374" s="103">
        <f t="shared" si="244"/>
        <v>2.6517025866794122E-3</v>
      </c>
      <c r="AG374" s="118"/>
      <c r="AH374" s="103">
        <f t="shared" si="234"/>
        <v>-1.1823840853504233E-2</v>
      </c>
      <c r="AI374" s="103">
        <f t="shared" si="235"/>
        <v>1.0266178422327621</v>
      </c>
      <c r="AJ374" s="103">
        <f t="shared" si="236"/>
        <v>-0.60821024346597941</v>
      </c>
      <c r="AK374" s="103">
        <f t="shared" si="237"/>
        <v>-0.10954580415036927</v>
      </c>
      <c r="AL374" s="103">
        <f t="shared" si="238"/>
        <v>-1.3324320857409804</v>
      </c>
      <c r="AM374" s="103">
        <f t="shared" si="239"/>
        <v>-0.78611353324987243</v>
      </c>
      <c r="AN374" s="103">
        <f t="shared" si="250"/>
        <v>55.32457771718714</v>
      </c>
      <c r="AO374" s="103">
        <f t="shared" si="250"/>
        <v>55.324577717558419</v>
      </c>
      <c r="AP374" s="103">
        <f t="shared" si="250"/>
        <v>55.324577727250791</v>
      </c>
      <c r="AQ374" s="103">
        <f t="shared" si="250"/>
        <v>55.324577980269062</v>
      </c>
      <c r="AR374" s="103">
        <f t="shared" si="250"/>
        <v>55.324584585220315</v>
      </c>
      <c r="AS374" s="103">
        <f t="shared" si="250"/>
        <v>55.324756962410525</v>
      </c>
      <c r="AT374" s="103">
        <f t="shared" si="250"/>
        <v>55.329226998933251</v>
      </c>
      <c r="AU374" s="103">
        <f t="shared" si="241"/>
        <v>55.430603032930122</v>
      </c>
    </row>
    <row r="375" spans="1:47" ht="12.95" customHeight="1" x14ac:dyDescent="0.2">
      <c r="A375" s="20" t="s">
        <v>1326</v>
      </c>
      <c r="B375" s="182" t="s">
        <v>78</v>
      </c>
      <c r="C375" s="20">
        <v>54820.9755</v>
      </c>
      <c r="D375" s="20" t="s">
        <v>142</v>
      </c>
      <c r="E375" s="103">
        <f t="shared" si="225"/>
        <v>2352.9561895027618</v>
      </c>
      <c r="F375" s="103">
        <f t="shared" si="226"/>
        <v>2353</v>
      </c>
      <c r="G375" s="103">
        <f t="shared" si="248"/>
        <v>-4.3205999994825106E-2</v>
      </c>
      <c r="K375" s="103">
        <f t="shared" si="246"/>
        <v>-4.3205999994825106E-2</v>
      </c>
      <c r="P375" s="103">
        <f t="shared" si="227"/>
        <v>-4.7399894906681256E-2</v>
      </c>
      <c r="Q375" s="121">
        <f t="shared" si="228"/>
        <v>39802.4755</v>
      </c>
      <c r="S375" s="103">
        <f t="shared" si="229"/>
        <v>1.7588754531692902E-5</v>
      </c>
      <c r="T375" s="103">
        <f t="shared" si="247"/>
        <v>1</v>
      </c>
      <c r="U375" s="103">
        <f t="shared" si="249"/>
        <v>1.7588754531692902E-5</v>
      </c>
      <c r="Z375" s="103">
        <f t="shared" si="230"/>
        <v>2353</v>
      </c>
      <c r="AA375" s="103">
        <f t="shared" si="231"/>
        <v>-2.3467382442558006E-2</v>
      </c>
      <c r="AB375" s="103">
        <f t="shared" si="232"/>
        <v>-3.1300688806943332E-2</v>
      </c>
      <c r="AC375" s="103">
        <f t="shared" si="233"/>
        <v>4.1938949118561497E-3</v>
      </c>
      <c r="AD375" s="103">
        <f t="shared" si="242"/>
        <v>-1.97386175522671E-2</v>
      </c>
      <c r="AE375" s="103">
        <f t="shared" si="243"/>
        <v>3.8961302287466687E-4</v>
      </c>
      <c r="AF375" s="103">
        <f t="shared" si="244"/>
        <v>4.1938949118561497E-3</v>
      </c>
      <c r="AG375" s="118"/>
      <c r="AH375" s="103">
        <f t="shared" si="234"/>
        <v>-1.1905311187881773E-2</v>
      </c>
      <c r="AI375" s="103">
        <f t="shared" si="235"/>
        <v>1.0273607334981727</v>
      </c>
      <c r="AJ375" s="103">
        <f t="shared" si="236"/>
        <v>-0.61358371515469612</v>
      </c>
      <c r="AK375" s="103">
        <f t="shared" si="237"/>
        <v>-0.10936262156020786</v>
      </c>
      <c r="AL375" s="103">
        <f t="shared" si="238"/>
        <v>-1.3256448786140724</v>
      </c>
      <c r="AM375" s="103">
        <f t="shared" si="239"/>
        <v>-0.78063735735279705</v>
      </c>
      <c r="AN375" s="103">
        <f t="shared" si="250"/>
        <v>55.331144426606762</v>
      </c>
      <c r="AO375" s="103">
        <f t="shared" si="250"/>
        <v>55.331144427017875</v>
      </c>
      <c r="AP375" s="103">
        <f t="shared" si="250"/>
        <v>55.331144437558592</v>
      </c>
      <c r="AQ375" s="103">
        <f t="shared" si="250"/>
        <v>55.331144707816719</v>
      </c>
      <c r="AR375" s="103">
        <f t="shared" si="250"/>
        <v>55.331151637016902</v>
      </c>
      <c r="AS375" s="103">
        <f t="shared" si="250"/>
        <v>55.331329251670645</v>
      </c>
      <c r="AT375" s="103">
        <f t="shared" si="250"/>
        <v>55.335853192978981</v>
      </c>
      <c r="AU375" s="103">
        <f t="shared" si="241"/>
        <v>55.436915907325954</v>
      </c>
    </row>
    <row r="376" spans="1:47" ht="12.95" customHeight="1" x14ac:dyDescent="0.2">
      <c r="A376" s="103" t="s">
        <v>107</v>
      </c>
      <c r="C376" s="122">
        <v>55092.6659</v>
      </c>
      <c r="D376" s="122">
        <v>2.0000000000000001E-4</v>
      </c>
      <c r="E376" s="103">
        <f t="shared" si="225"/>
        <v>2628.44782306262</v>
      </c>
      <c r="F376" s="103">
        <f t="shared" si="226"/>
        <v>2628.5</v>
      </c>
      <c r="G376" s="103">
        <f t="shared" si="248"/>
        <v>-5.1457000001391862E-2</v>
      </c>
      <c r="K376" s="103">
        <f t="shared" si="246"/>
        <v>-5.1457000001391862E-2</v>
      </c>
      <c r="P376" s="103">
        <f t="shared" si="227"/>
        <v>-4.9287892094310046E-2</v>
      </c>
      <c r="Q376" s="121">
        <f t="shared" si="228"/>
        <v>40074.1659</v>
      </c>
      <c r="S376" s="103">
        <f t="shared" si="229"/>
        <v>4.7050291125648553E-6</v>
      </c>
      <c r="T376" s="103">
        <f t="shared" si="247"/>
        <v>1</v>
      </c>
      <c r="U376" s="103">
        <f t="shared" si="249"/>
        <v>4.7050291125648553E-6</v>
      </c>
      <c r="Z376" s="103">
        <f t="shared" si="230"/>
        <v>2628.5</v>
      </c>
      <c r="AA376" s="103">
        <f t="shared" si="231"/>
        <v>-2.7958978112155544E-2</v>
      </c>
      <c r="AB376" s="103">
        <f t="shared" si="232"/>
        <v>-3.5602836666145068E-2</v>
      </c>
      <c r="AC376" s="103">
        <f t="shared" si="233"/>
        <v>-2.1691079070818159E-3</v>
      </c>
      <c r="AD376" s="103">
        <f t="shared" si="242"/>
        <v>-2.3498021889236317E-2</v>
      </c>
      <c r="AE376" s="103">
        <f t="shared" si="243"/>
        <v>5.5215703270702909E-4</v>
      </c>
      <c r="AF376" s="103">
        <f t="shared" si="244"/>
        <v>-2.1691079070818159E-3</v>
      </c>
      <c r="AG376" s="118"/>
      <c r="AH376" s="103">
        <f t="shared" si="234"/>
        <v>-1.585416333524679E-2</v>
      </c>
      <c r="AI376" s="103">
        <f t="shared" si="235"/>
        <v>1.0708172626284451</v>
      </c>
      <c r="AJ376" s="103">
        <f t="shared" si="236"/>
        <v>-0.88877103448399186</v>
      </c>
      <c r="AK376" s="103">
        <f t="shared" si="237"/>
        <v>-8.7713784811129264E-2</v>
      </c>
      <c r="AL376" s="103">
        <f t="shared" si="238"/>
        <v>-0.89157909982273098</v>
      </c>
      <c r="AM376" s="103">
        <f t="shared" si="239"/>
        <v>-0.47787264964017201</v>
      </c>
      <c r="AN376" s="103">
        <f t="shared" si="250"/>
        <v>55.742013344448665</v>
      </c>
      <c r="AO376" s="103">
        <f t="shared" si="250"/>
        <v>55.742013362115344</v>
      </c>
      <c r="AP376" s="103">
        <f t="shared" si="250"/>
        <v>55.742013588604955</v>
      </c>
      <c r="AQ376" s="103">
        <f t="shared" si="250"/>
        <v>55.74201649223248</v>
      </c>
      <c r="AR376" s="103">
        <f t="shared" si="250"/>
        <v>55.742053716352181</v>
      </c>
      <c r="AS376" s="103">
        <f t="shared" si="250"/>
        <v>55.742530796643216</v>
      </c>
      <c r="AT376" s="103">
        <f t="shared" si="250"/>
        <v>55.748624426906296</v>
      </c>
      <c r="AU376" s="103">
        <f t="shared" si="241"/>
        <v>55.823404106448557</v>
      </c>
    </row>
    <row r="377" spans="1:47" ht="12.95" customHeight="1" x14ac:dyDescent="0.2">
      <c r="A377" s="20" t="s">
        <v>1336</v>
      </c>
      <c r="B377" s="182" t="s">
        <v>78</v>
      </c>
      <c r="C377" s="20">
        <v>55141.4827</v>
      </c>
      <c r="D377" s="20" t="s">
        <v>142</v>
      </c>
      <c r="E377" s="103">
        <f t="shared" si="225"/>
        <v>2677.947621278402</v>
      </c>
      <c r="F377" s="103">
        <f t="shared" si="226"/>
        <v>2678</v>
      </c>
      <c r="G377" s="103">
        <f t="shared" si="248"/>
        <v>-5.1655999996000901E-2</v>
      </c>
      <c r="K377" s="103">
        <f t="shared" si="246"/>
        <v>-5.1655999996000901E-2</v>
      </c>
      <c r="P377" s="103">
        <f t="shared" si="227"/>
        <v>-4.9357403833170305E-2</v>
      </c>
      <c r="Q377" s="121">
        <f t="shared" si="228"/>
        <v>40122.9827</v>
      </c>
      <c r="S377" s="103">
        <f t="shared" si="229"/>
        <v>5.2835443197795403E-6</v>
      </c>
      <c r="T377" s="103">
        <f t="shared" si="247"/>
        <v>1</v>
      </c>
      <c r="U377" s="103">
        <f t="shared" si="249"/>
        <v>5.2835443197795403E-6</v>
      </c>
      <c r="Z377" s="103">
        <f t="shared" si="230"/>
        <v>2678</v>
      </c>
      <c r="AA377" s="103">
        <f t="shared" si="231"/>
        <v>-2.8508834390029842E-2</v>
      </c>
      <c r="AB377" s="103">
        <f t="shared" si="232"/>
        <v>-3.5350106692321429E-2</v>
      </c>
      <c r="AC377" s="103">
        <f t="shared" si="233"/>
        <v>-2.2985961628305962E-3</v>
      </c>
      <c r="AD377" s="103">
        <f t="shared" si="242"/>
        <v>-2.3147165605971059E-2</v>
      </c>
      <c r="AE377" s="103">
        <f t="shared" si="243"/>
        <v>5.3579127559024949E-4</v>
      </c>
      <c r="AF377" s="103">
        <f t="shared" si="244"/>
        <v>-2.2985961628305962E-3</v>
      </c>
      <c r="AG377" s="118"/>
      <c r="AH377" s="103">
        <f t="shared" si="234"/>
        <v>-1.6305893303679469E-2</v>
      </c>
      <c r="AI377" s="103">
        <f t="shared" si="235"/>
        <v>1.0777391742291751</v>
      </c>
      <c r="AJ377" s="103">
        <f t="shared" si="236"/>
        <v>-0.92321157313709845</v>
      </c>
      <c r="AK377" s="103">
        <f t="shared" si="237"/>
        <v>-8.1641983821102937E-2</v>
      </c>
      <c r="AL377" s="103">
        <f t="shared" si="238"/>
        <v>-0.80988054164252565</v>
      </c>
      <c r="AM377" s="103">
        <f t="shared" si="239"/>
        <v>-0.42862881962315835</v>
      </c>
      <c r="AN377" s="103">
        <f t="shared" si="250"/>
        <v>55.817575623153182</v>
      </c>
      <c r="AO377" s="103">
        <f t="shared" si="250"/>
        <v>55.817575648114136</v>
      </c>
      <c r="AP377" s="103">
        <f t="shared" si="250"/>
        <v>55.817575945538145</v>
      </c>
      <c r="AQ377" s="103">
        <f t="shared" si="250"/>
        <v>55.817579489508347</v>
      </c>
      <c r="AR377" s="103">
        <f t="shared" si="250"/>
        <v>55.817621716990928</v>
      </c>
      <c r="AS377" s="103">
        <f t="shared" si="250"/>
        <v>55.818124747316794</v>
      </c>
      <c r="AT377" s="103">
        <f t="shared" si="250"/>
        <v>55.824099734887156</v>
      </c>
      <c r="AU377" s="103">
        <f t="shared" si="241"/>
        <v>55.892845724802704</v>
      </c>
    </row>
    <row r="378" spans="1:47" ht="12.95" customHeight="1" x14ac:dyDescent="0.2">
      <c r="A378" s="20" t="s">
        <v>1336</v>
      </c>
      <c r="B378" s="182" t="s">
        <v>78</v>
      </c>
      <c r="C378" s="20">
        <v>55154.302499999998</v>
      </c>
      <c r="D378" s="20" t="s">
        <v>142</v>
      </c>
      <c r="E378" s="103">
        <f t="shared" si="225"/>
        <v>2690.9467837217935</v>
      </c>
      <c r="F378" s="103">
        <f t="shared" si="226"/>
        <v>2691</v>
      </c>
      <c r="G378" s="103">
        <f t="shared" si="248"/>
        <v>-5.2481999999145046E-2</v>
      </c>
      <c r="K378" s="103">
        <f t="shared" si="246"/>
        <v>-5.2481999999145046E-2</v>
      </c>
      <c r="P378" s="103">
        <f t="shared" si="227"/>
        <v>-4.9361769375203951E-2</v>
      </c>
      <c r="Q378" s="121">
        <f t="shared" si="228"/>
        <v>40135.802499999998</v>
      </c>
      <c r="S378" s="103">
        <f t="shared" si="229"/>
        <v>9.7358391465798334E-6</v>
      </c>
      <c r="T378" s="103">
        <f t="shared" si="247"/>
        <v>1</v>
      </c>
      <c r="U378" s="103">
        <f t="shared" si="249"/>
        <v>9.7358391465798334E-6</v>
      </c>
      <c r="Z378" s="103">
        <f t="shared" si="230"/>
        <v>2691</v>
      </c>
      <c r="AA378" s="103">
        <f t="shared" si="231"/>
        <v>-2.8638336870338576E-2</v>
      </c>
      <c r="AB378" s="103">
        <f t="shared" si="232"/>
        <v>-3.6072405557950792E-2</v>
      </c>
      <c r="AC378" s="103">
        <f t="shared" si="233"/>
        <v>-3.1202306239410948E-3</v>
      </c>
      <c r="AD378" s="103">
        <f t="shared" si="242"/>
        <v>-2.384366312880647E-2</v>
      </c>
      <c r="AE378" s="103">
        <f t="shared" si="243"/>
        <v>5.685202714000051E-4</v>
      </c>
      <c r="AF378" s="103">
        <f t="shared" si="244"/>
        <v>-3.1202306239410948E-3</v>
      </c>
      <c r="AG378" s="118"/>
      <c r="AH378" s="103">
        <f t="shared" si="234"/>
        <v>-1.6409594441194254E-2</v>
      </c>
      <c r="AI378" s="103">
        <f t="shared" si="235"/>
        <v>1.0794866364683995</v>
      </c>
      <c r="AJ378" s="103">
        <f t="shared" si="236"/>
        <v>-0.93130660627505357</v>
      </c>
      <c r="AK378" s="103">
        <f t="shared" si="237"/>
        <v>-7.9941649689131325E-2</v>
      </c>
      <c r="AL378" s="103">
        <f t="shared" si="238"/>
        <v>-0.78825218633320882</v>
      </c>
      <c r="AM378" s="103">
        <f t="shared" si="239"/>
        <v>-0.41588640023059403</v>
      </c>
      <c r="AN378" s="103">
        <f t="shared" si="250"/>
        <v>55.837499753714802</v>
      </c>
      <c r="AO378" s="103">
        <f t="shared" si="250"/>
        <v>55.837499780719952</v>
      </c>
      <c r="AP378" s="103">
        <f t="shared" si="250"/>
        <v>55.837500096914496</v>
      </c>
      <c r="AQ378" s="103">
        <f t="shared" si="250"/>
        <v>55.837503799127767</v>
      </c>
      <c r="AR378" s="103">
        <f t="shared" si="250"/>
        <v>55.837547146192115</v>
      </c>
      <c r="AS378" s="103">
        <f t="shared" si="250"/>
        <v>55.838054551432428</v>
      </c>
      <c r="AT378" s="103">
        <f t="shared" si="250"/>
        <v>55.843977697000312</v>
      </c>
      <c r="AU378" s="103">
        <f t="shared" si="241"/>
        <v>55.91108291750178</v>
      </c>
    </row>
    <row r="379" spans="1:47" ht="12.95" customHeight="1" x14ac:dyDescent="0.2">
      <c r="A379" s="103" t="s">
        <v>107</v>
      </c>
      <c r="C379" s="122">
        <v>55206.570099999997</v>
      </c>
      <c r="D379" s="122">
        <v>1E-4</v>
      </c>
      <c r="E379" s="103">
        <f t="shared" si="225"/>
        <v>2743.9456622476932</v>
      </c>
      <c r="F379" s="103">
        <f t="shared" si="226"/>
        <v>2744</v>
      </c>
      <c r="G379" s="103">
        <f t="shared" si="248"/>
        <v>-5.3588000002491754E-2</v>
      </c>
      <c r="K379" s="103">
        <f t="shared" si="246"/>
        <v>-5.3588000002491754E-2</v>
      </c>
      <c r="P379" s="103">
        <f t="shared" si="227"/>
        <v>-4.9319784306702551E-2</v>
      </c>
      <c r="Q379" s="121">
        <f t="shared" si="228"/>
        <v>40188.070099999997</v>
      </c>
      <c r="S379" s="103">
        <f t="shared" si="229"/>
        <v>1.8217665225781309E-5</v>
      </c>
      <c r="T379" s="103">
        <f t="shared" si="247"/>
        <v>1</v>
      </c>
      <c r="U379" s="103">
        <f t="shared" si="249"/>
        <v>1.8217665225781309E-5</v>
      </c>
      <c r="Z379" s="103">
        <f t="shared" si="230"/>
        <v>2744</v>
      </c>
      <c r="AA379" s="103">
        <f t="shared" si="231"/>
        <v>-2.9099830635279381E-2</v>
      </c>
      <c r="AB379" s="103">
        <f t="shared" si="232"/>
        <v>-3.6822234473884274E-2</v>
      </c>
      <c r="AC379" s="103">
        <f t="shared" si="233"/>
        <v>-4.2682156957892028E-3</v>
      </c>
      <c r="AD379" s="103">
        <f t="shared" si="242"/>
        <v>-2.4488169367212372E-2</v>
      </c>
      <c r="AE379" s="103">
        <f t="shared" si="243"/>
        <v>5.9967043895727836E-4</v>
      </c>
      <c r="AF379" s="103">
        <f t="shared" si="244"/>
        <v>-4.2682156957892028E-3</v>
      </c>
      <c r="AG379" s="118"/>
      <c r="AH379" s="103">
        <f t="shared" si="234"/>
        <v>-1.6765765528607476E-2</v>
      </c>
      <c r="AI379" s="103">
        <f t="shared" si="235"/>
        <v>1.0862690000323734</v>
      </c>
      <c r="AJ379" s="103">
        <f t="shared" si="236"/>
        <v>-0.95996220921852904</v>
      </c>
      <c r="AK379" s="103">
        <f t="shared" si="237"/>
        <v>-7.257032703173974E-2</v>
      </c>
      <c r="AL379" s="103">
        <f t="shared" si="238"/>
        <v>-0.69936870437807319</v>
      </c>
      <c r="AM379" s="103">
        <f t="shared" si="239"/>
        <v>-0.36467082947221113</v>
      </c>
      <c r="AN379" s="103">
        <f t="shared" si="250"/>
        <v>55.919053470203991</v>
      </c>
      <c r="AO379" s="103">
        <f t="shared" si="250"/>
        <v>55.919053505627318</v>
      </c>
      <c r="AP379" s="103">
        <f t="shared" si="250"/>
        <v>55.919053894393869</v>
      </c>
      <c r="AQ379" s="103">
        <f t="shared" si="250"/>
        <v>55.919058161050636</v>
      </c>
      <c r="AR379" s="103">
        <f t="shared" si="250"/>
        <v>55.919104986120814</v>
      </c>
      <c r="AS379" s="103">
        <f t="shared" si="250"/>
        <v>55.919618770050391</v>
      </c>
      <c r="AT379" s="103">
        <f t="shared" si="250"/>
        <v>55.925243682848254</v>
      </c>
      <c r="AU379" s="103">
        <f t="shared" si="241"/>
        <v>55.985434549274906</v>
      </c>
    </row>
    <row r="380" spans="1:47" ht="12.95" customHeight="1" x14ac:dyDescent="0.2">
      <c r="A380" s="103" t="s">
        <v>108</v>
      </c>
      <c r="B380" s="148" t="s">
        <v>78</v>
      </c>
      <c r="C380" s="122">
        <v>55407.751900000003</v>
      </c>
      <c r="D380" s="122">
        <v>2.9999999999999997E-4</v>
      </c>
      <c r="E380" s="103">
        <f t="shared" si="225"/>
        <v>2947.9422065662056</v>
      </c>
      <c r="F380" s="103">
        <f t="shared" si="226"/>
        <v>2948</v>
      </c>
      <c r="G380" s="103">
        <f t="shared" si="248"/>
        <v>-5.6995999992068391E-2</v>
      </c>
      <c r="K380" s="103">
        <f t="shared" si="246"/>
        <v>-5.6995999992068391E-2</v>
      </c>
      <c r="P380" s="103">
        <f t="shared" si="227"/>
        <v>-4.8274549220575336E-2</v>
      </c>
      <c r="Q380" s="121">
        <f t="shared" si="228"/>
        <v>40389.251900000003</v>
      </c>
      <c r="S380" s="103">
        <f t="shared" si="229"/>
        <v>7.6063703559576816E-5</v>
      </c>
      <c r="T380" s="103">
        <f t="shared" si="247"/>
        <v>1</v>
      </c>
      <c r="U380" s="103">
        <f t="shared" si="249"/>
        <v>7.6063703559576816E-5</v>
      </c>
      <c r="Z380" s="103">
        <f t="shared" si="230"/>
        <v>2948</v>
      </c>
      <c r="AA380" s="103">
        <f t="shared" si="231"/>
        <v>-2.9819775525363641E-2</v>
      </c>
      <c r="AB380" s="103">
        <f t="shared" si="232"/>
        <v>-3.9917669744009433E-2</v>
      </c>
      <c r="AC380" s="103">
        <f t="shared" si="233"/>
        <v>-8.7214507714930556E-3</v>
      </c>
      <c r="AD380" s="103">
        <f t="shared" si="242"/>
        <v>-2.717622446670475E-2</v>
      </c>
      <c r="AE380" s="103">
        <f t="shared" si="243"/>
        <v>7.3854717626472188E-4</v>
      </c>
      <c r="AF380" s="103">
        <f t="shared" si="244"/>
        <v>-8.7214507714930556E-3</v>
      </c>
      <c r="AG380" s="118"/>
      <c r="AH380" s="103">
        <f t="shared" si="234"/>
        <v>-1.7078330248058958E-2</v>
      </c>
      <c r="AI380" s="103">
        <f t="shared" si="235"/>
        <v>1.1059658544490827</v>
      </c>
      <c r="AJ380" s="103">
        <f t="shared" si="236"/>
        <v>-0.99774397241762147</v>
      </c>
      <c r="AK380" s="103">
        <f t="shared" si="237"/>
        <v>-3.8471163524841409E-2</v>
      </c>
      <c r="AL380" s="103">
        <f t="shared" si="238"/>
        <v>-0.34825519131180066</v>
      </c>
      <c r="AM380" s="103">
        <f t="shared" si="239"/>
        <v>-0.17590907882614112</v>
      </c>
      <c r="AN380" s="103">
        <f t="shared" si="250"/>
        <v>56.237054811166296</v>
      </c>
      <c r="AO380" s="103">
        <f t="shared" si="250"/>
        <v>56.237054858550422</v>
      </c>
      <c r="AP380" s="103">
        <f t="shared" si="250"/>
        <v>56.237055300137705</v>
      </c>
      <c r="AQ380" s="103">
        <f t="shared" si="250"/>
        <v>56.237059415423225</v>
      </c>
      <c r="AR380" s="103">
        <f t="shared" si="250"/>
        <v>56.23709776675198</v>
      </c>
      <c r="AS380" s="103">
        <f t="shared" si="250"/>
        <v>56.237455149178388</v>
      </c>
      <c r="AT380" s="103">
        <f t="shared" si="250"/>
        <v>56.240783502179738</v>
      </c>
      <c r="AU380" s="103">
        <f t="shared" si="241"/>
        <v>56.271618188552623</v>
      </c>
    </row>
    <row r="381" spans="1:47" ht="12.95" customHeight="1" x14ac:dyDescent="0.2">
      <c r="A381" s="81" t="s">
        <v>1423</v>
      </c>
      <c r="B381" s="216"/>
      <c r="C381" s="79">
        <v>55473.3341</v>
      </c>
      <c r="D381" s="79">
        <v>2.9999999999999997E-4</v>
      </c>
      <c r="E381" s="103">
        <f t="shared" si="225"/>
        <v>3014.4419703062886</v>
      </c>
      <c r="F381" s="103">
        <f t="shared" si="226"/>
        <v>3014.5</v>
      </c>
      <c r="G381" s="103">
        <f t="shared" si="248"/>
        <v>-5.7228999998187646E-2</v>
      </c>
      <c r="K381" s="103">
        <f t="shared" si="246"/>
        <v>-5.7228999998187646E-2</v>
      </c>
      <c r="O381" s="103">
        <f t="shared" ref="O381:O400" ca="1" si="251">C$11+C$12*F381</f>
        <v>5.0014271282177586E-3</v>
      </c>
      <c r="P381" s="103">
        <f t="shared" si="227"/>
        <v>-4.7640777599712608E-2</v>
      </c>
      <c r="Q381" s="121">
        <f t="shared" si="228"/>
        <v>40454.8341</v>
      </c>
      <c r="S381" s="103">
        <f t="shared" si="229"/>
        <v>9.1934008762618416E-5</v>
      </c>
      <c r="T381" s="103">
        <f t="shared" si="247"/>
        <v>1</v>
      </c>
      <c r="U381" s="103">
        <f t="shared" si="249"/>
        <v>9.1934008762618416E-5</v>
      </c>
      <c r="Z381" s="103">
        <f t="shared" si="230"/>
        <v>3014.5</v>
      </c>
      <c r="AA381" s="103">
        <f t="shared" si="231"/>
        <v>-2.9678026342295993E-2</v>
      </c>
      <c r="AB381" s="103">
        <f t="shared" si="232"/>
        <v>-4.0425898704947186E-2</v>
      </c>
      <c r="AC381" s="103">
        <f t="shared" si="233"/>
        <v>-9.5882223984750381E-3</v>
      </c>
      <c r="AD381" s="103">
        <f t="shared" si="242"/>
        <v>-2.7550973655891653E-2</v>
      </c>
      <c r="AE381" s="103">
        <f t="shared" si="243"/>
        <v>7.5905614938763587E-4</v>
      </c>
      <c r="AF381" s="103">
        <f t="shared" si="244"/>
        <v>-9.5882223984750381E-3</v>
      </c>
      <c r="AG381" s="118"/>
      <c r="AH381" s="103">
        <f t="shared" si="234"/>
        <v>-1.6803101293240461E-2</v>
      </c>
      <c r="AI381" s="103">
        <f t="shared" si="235"/>
        <v>1.1097255551663123</v>
      </c>
      <c r="AJ381" s="103">
        <f t="shared" si="236"/>
        <v>-0.98313341729442738</v>
      </c>
      <c r="AK381" s="103">
        <f t="shared" si="237"/>
        <v>-2.5866876029467478E-2</v>
      </c>
      <c r="AL381" s="103">
        <f t="shared" si="238"/>
        <v>-0.23151461628285677</v>
      </c>
      <c r="AM381" s="103">
        <f t="shared" si="239"/>
        <v>-0.11627713436940622</v>
      </c>
      <c r="AN381" s="103">
        <f t="shared" si="250"/>
        <v>56.341747782403147</v>
      </c>
      <c r="AO381" s="103">
        <f t="shared" si="250"/>
        <v>56.341747819664043</v>
      </c>
      <c r="AP381" s="103">
        <f t="shared" si="250"/>
        <v>56.341748157390882</v>
      </c>
      <c r="AQ381" s="103">
        <f t="shared" si="250"/>
        <v>56.341751218492242</v>
      </c>
      <c r="AR381" s="103">
        <f t="shared" si="250"/>
        <v>56.341778963729809</v>
      </c>
      <c r="AS381" s="103">
        <f t="shared" si="250"/>
        <v>56.342030433892837</v>
      </c>
      <c r="AT381" s="103">
        <f t="shared" si="250"/>
        <v>56.344309042281942</v>
      </c>
      <c r="AU381" s="103">
        <f t="shared" si="241"/>
        <v>56.364908443513251</v>
      </c>
    </row>
    <row r="382" spans="1:47" ht="12.95" customHeight="1" x14ac:dyDescent="0.2">
      <c r="A382" s="81" t="s">
        <v>1423</v>
      </c>
      <c r="B382" s="216"/>
      <c r="C382" s="79">
        <v>55491.58</v>
      </c>
      <c r="D382" s="79">
        <v>2.5999999999999999E-3</v>
      </c>
      <c r="E382" s="103">
        <f t="shared" ref="E382:E400" si="252">+(C382-C$7)/C$8</f>
        <v>3032.9431495778795</v>
      </c>
      <c r="F382" s="103">
        <f t="shared" ref="F382:F426" si="253">ROUND(2*E382,0)/2</f>
        <v>3033</v>
      </c>
      <c r="G382" s="103">
        <f t="shared" si="248"/>
        <v>-5.6065999997372273E-2</v>
      </c>
      <c r="K382" s="103">
        <f t="shared" ref="K382:K387" si="254">G382</f>
        <v>-5.6065999997372273E-2</v>
      </c>
      <c r="O382" s="103">
        <f t="shared" ca="1" si="251"/>
        <v>4.611038595804362E-3</v>
      </c>
      <c r="P382" s="103">
        <f t="shared" ref="P382:P400" si="255">R$2+R$3*F382++R$4*F382^2+R$5*SIN(RADIANS(R$6*F382+R$7))</f>
        <v>-4.7440029786943894E-2</v>
      </c>
      <c r="Q382" s="121">
        <f t="shared" ref="Q382:Q400" si="256">+C382-15018.5</f>
        <v>40473.08</v>
      </c>
      <c r="S382" s="103">
        <f t="shared" ref="S382:S400" si="257">+(P382-G382)^2</f>
        <v>7.440736207119782E-5</v>
      </c>
      <c r="T382" s="103">
        <f t="shared" ref="T382:T387" si="258">T$18</f>
        <v>1</v>
      </c>
      <c r="U382" s="103">
        <f t="shared" si="249"/>
        <v>7.440736207119782E-5</v>
      </c>
      <c r="Z382" s="103">
        <f t="shared" ref="Z382:Z400" si="259">F382</f>
        <v>3033</v>
      </c>
      <c r="AA382" s="103">
        <f t="shared" ref="AA382:AA400" si="260">AB$3+AB$4*Z382+AB$5*Z382^2+AH382</f>
        <v>-2.9605531288936084E-2</v>
      </c>
      <c r="AB382" s="103">
        <f t="shared" ref="AB382:AB400" si="261">IF(S382&lt;&gt;0,G382-AH382, -9999)</f>
        <v>-3.9372586831636164E-2</v>
      </c>
      <c r="AC382" s="103">
        <f t="shared" ref="AC382:AC400" si="262">+G382-P382</f>
        <v>-8.6259702104283797E-3</v>
      </c>
      <c r="AD382" s="103">
        <f t="shared" ref="AD382:AD400" si="263">IF(S382&lt;&gt;0,G382-AA382, -9999)</f>
        <v>-2.6460468708436189E-2</v>
      </c>
      <c r="AE382" s="103">
        <f t="shared" ref="AE382:AE400" si="264">+(G382-AA382)^2*T382</f>
        <v>7.0015640427013067E-4</v>
      </c>
      <c r="AF382" s="103">
        <f t="shared" ref="AF382:AF400" si="265">IF(S382&lt;&gt;0,G382-P382, -9999)</f>
        <v>-8.6259702104283797E-3</v>
      </c>
      <c r="AG382" s="118"/>
      <c r="AH382" s="103">
        <f t="shared" ref="AH382:AH400" si="266">$AB$6*($AB$11/AI382*AJ382+$AB$12)</f>
        <v>-1.6693413165736113E-2</v>
      </c>
      <c r="AI382" s="103">
        <f t="shared" ref="AI382:AI400" si="267">1+$AB$7*COS(AL382)</f>
        <v>1.1105104432936124</v>
      </c>
      <c r="AJ382" s="103">
        <f t="shared" ref="AJ382:AJ400" si="268">SIN(AL382+RADIANS($AB$9))</f>
        <v>-0.97664914075470188</v>
      </c>
      <c r="AK382" s="103">
        <f t="shared" ref="AK382:AK426" si="269">$AB$7*SIN(AL382)</f>
        <v>-2.2276324991536509E-2</v>
      </c>
      <c r="AL382" s="103">
        <f t="shared" ref="AL382:AL426" si="270">2*ATAN(AM382)</f>
        <v>-0.19891110915586205</v>
      </c>
      <c r="AM382" s="103">
        <f t="shared" ref="AM382:AM426" si="271">SQRT((1+$AB$7)/(1-$AB$7))*TAN(AN382/2)</f>
        <v>-9.978477569076398E-2</v>
      </c>
      <c r="AN382" s="103">
        <f t="shared" ref="AN382:AT391" si="272">$AU382+$AB$7*SIN(AO382)</f>
        <v>56.370929712389227</v>
      </c>
      <c r="AO382" s="103">
        <f t="shared" si="272"/>
        <v>56.370929745521117</v>
      </c>
      <c r="AP382" s="103">
        <f t="shared" si="272"/>
        <v>56.370930044121494</v>
      </c>
      <c r="AQ382" s="103">
        <f t="shared" si="272"/>
        <v>56.370932735249511</v>
      </c>
      <c r="AR382" s="103">
        <f t="shared" si="272"/>
        <v>56.37095698891094</v>
      </c>
      <c r="AS382" s="103">
        <f t="shared" si="272"/>
        <v>56.371175569099869</v>
      </c>
      <c r="AT382" s="103">
        <f t="shared" si="272"/>
        <v>56.373145084299587</v>
      </c>
      <c r="AU382" s="103">
        <f t="shared" ref="AU382:AU400" si="273">RADIANS($AB$9)+$AB$18*(F382-AB$15)</f>
        <v>56.390861371585004</v>
      </c>
    </row>
    <row r="383" spans="1:47" ht="12.95" customHeight="1" x14ac:dyDescent="0.2">
      <c r="A383" s="20" t="s">
        <v>1364</v>
      </c>
      <c r="B383" s="182" t="s">
        <v>79</v>
      </c>
      <c r="C383" s="20">
        <v>55829.355600000003</v>
      </c>
      <c r="D383" s="20" t="s">
        <v>142</v>
      </c>
      <c r="E383" s="103">
        <f t="shared" si="252"/>
        <v>3375.4445843752142</v>
      </c>
      <c r="F383" s="103">
        <f t="shared" si="253"/>
        <v>3375.5</v>
      </c>
      <c r="G383" s="103">
        <f t="shared" si="248"/>
        <v>-5.4650999998557381E-2</v>
      </c>
      <c r="K383" s="103">
        <f t="shared" si="254"/>
        <v>-5.4650999998557381E-2</v>
      </c>
      <c r="O383" s="103">
        <f t="shared" ca="1" si="251"/>
        <v>-2.6164247745518315E-3</v>
      </c>
      <c r="P383" s="103">
        <f t="shared" si="255"/>
        <v>-4.2017498135240333E-2</v>
      </c>
      <c r="Q383" s="121">
        <f t="shared" si="256"/>
        <v>40810.855600000003</v>
      </c>
      <c r="S383" s="103">
        <f t="shared" si="257"/>
        <v>1.5960536933043532E-4</v>
      </c>
      <c r="T383" s="103">
        <f t="shared" si="258"/>
        <v>1</v>
      </c>
      <c r="U383" s="103">
        <f t="shared" si="249"/>
        <v>1.5960536933043532E-4</v>
      </c>
      <c r="Z383" s="103">
        <f t="shared" si="259"/>
        <v>3375.5</v>
      </c>
      <c r="AA383" s="103">
        <f t="shared" si="260"/>
        <v>-2.5860555014965547E-2</v>
      </c>
      <c r="AB383" s="103">
        <f t="shared" si="261"/>
        <v>-4.2395824114631303E-2</v>
      </c>
      <c r="AC383" s="103">
        <f t="shared" si="262"/>
        <v>-1.2633501863317048E-2</v>
      </c>
      <c r="AD383" s="103">
        <f t="shared" si="263"/>
        <v>-2.8790444983591835E-2</v>
      </c>
      <c r="AE383" s="103">
        <f t="shared" si="264"/>
        <v>8.288897223532282E-4</v>
      </c>
      <c r="AF383" s="103">
        <f t="shared" si="265"/>
        <v>-1.2633501863317048E-2</v>
      </c>
      <c r="AG383" s="118"/>
      <c r="AH383" s="103">
        <f t="shared" si="266"/>
        <v>-1.2255175883926077E-2</v>
      </c>
      <c r="AI383" s="103">
        <f t="shared" si="267"/>
        <v>1.1036123904455271</v>
      </c>
      <c r="AJ383" s="103">
        <f t="shared" si="268"/>
        <v>-0.68188258208033836</v>
      </c>
      <c r="AK383" s="103">
        <f t="shared" si="269"/>
        <v>4.4421450654418319E-2</v>
      </c>
      <c r="AL383" s="103">
        <f t="shared" si="270"/>
        <v>0.405023383863443</v>
      </c>
      <c r="AM383" s="103">
        <f t="shared" si="271"/>
        <v>0.20532627382066684</v>
      </c>
      <c r="AN383" s="103">
        <f t="shared" si="272"/>
        <v>56.911335615772302</v>
      </c>
      <c r="AO383" s="103">
        <f t="shared" si="272"/>
        <v>56.911335566314108</v>
      </c>
      <c r="AP383" s="103">
        <f t="shared" si="272"/>
        <v>56.911335097073092</v>
      </c>
      <c r="AQ383" s="103">
        <f t="shared" si="272"/>
        <v>56.911330645092399</v>
      </c>
      <c r="AR383" s="103">
        <f t="shared" si="272"/>
        <v>56.911288406763326</v>
      </c>
      <c r="AS383" s="103">
        <f t="shared" si="272"/>
        <v>56.910887702735707</v>
      </c>
      <c r="AT383" s="103">
        <f t="shared" si="272"/>
        <v>56.90708934113669</v>
      </c>
      <c r="AU383" s="103">
        <f t="shared" si="273"/>
        <v>56.871341256156661</v>
      </c>
    </row>
    <row r="384" spans="1:47" ht="12.95" customHeight="1" x14ac:dyDescent="0.2">
      <c r="A384" s="79" t="s">
        <v>1421</v>
      </c>
      <c r="B384" s="216"/>
      <c r="C384" s="79">
        <v>55831.327449999997</v>
      </c>
      <c r="D384" s="80">
        <v>2.5999999999999998E-5</v>
      </c>
      <c r="E384" s="103">
        <f t="shared" si="252"/>
        <v>3377.4440226241677</v>
      </c>
      <c r="F384" s="103">
        <f t="shared" si="253"/>
        <v>3377.5</v>
      </c>
      <c r="G384" s="103">
        <f t="shared" si="248"/>
        <v>-5.5204999996931292E-2</v>
      </c>
      <c r="K384" s="103">
        <f t="shared" si="254"/>
        <v>-5.5204999996931292E-2</v>
      </c>
      <c r="O384" s="103">
        <f t="shared" ca="1" si="251"/>
        <v>-2.6586289402181496E-3</v>
      </c>
      <c r="P384" s="103">
        <f t="shared" si="255"/>
        <v>-4.1977571608074721E-2</v>
      </c>
      <c r="Q384" s="121">
        <f t="shared" si="256"/>
        <v>40812.827449999997</v>
      </c>
      <c r="S384" s="103">
        <f t="shared" si="257"/>
        <v>1.7496486178232874E-4</v>
      </c>
      <c r="T384" s="103">
        <f t="shared" si="258"/>
        <v>1</v>
      </c>
      <c r="U384" s="103">
        <f t="shared" si="249"/>
        <v>1.7496486178232874E-4</v>
      </c>
      <c r="Z384" s="103">
        <f t="shared" si="259"/>
        <v>3377.5</v>
      </c>
      <c r="AA384" s="103">
        <f t="shared" si="260"/>
        <v>-2.5826870576552641E-2</v>
      </c>
      <c r="AB384" s="103">
        <f t="shared" si="261"/>
        <v>-4.2987582906634188E-2</v>
      </c>
      <c r="AC384" s="103">
        <f t="shared" si="262"/>
        <v>-1.3227428388856571E-2</v>
      </c>
      <c r="AD384" s="103">
        <f t="shared" si="263"/>
        <v>-2.9378129420378651E-2</v>
      </c>
      <c r="AE384" s="103">
        <f t="shared" si="264"/>
        <v>8.630744882405177E-4</v>
      </c>
      <c r="AF384" s="103">
        <f t="shared" si="265"/>
        <v>-1.3227428388856571E-2</v>
      </c>
      <c r="AG384" s="118"/>
      <c r="AH384" s="103">
        <f t="shared" si="266"/>
        <v>-1.2217417090297104E-2</v>
      </c>
      <c r="AI384" s="103">
        <f t="shared" si="267"/>
        <v>1.1034570440464142</v>
      </c>
      <c r="AJ384" s="103">
        <f t="shared" si="268"/>
        <v>-0.67933079771800753</v>
      </c>
      <c r="AK384" s="103">
        <f t="shared" si="269"/>
        <v>4.4782058564313464E-2</v>
      </c>
      <c r="AL384" s="103">
        <f t="shared" si="270"/>
        <v>0.40850634643814121</v>
      </c>
      <c r="AM384" s="103">
        <f t="shared" si="271"/>
        <v>0.20714182503181011</v>
      </c>
      <c r="AN384" s="103">
        <f t="shared" si="272"/>
        <v>56.914471683269596</v>
      </c>
      <c r="AO384" s="103">
        <f t="shared" si="272"/>
        <v>56.914471633745201</v>
      </c>
      <c r="AP384" s="103">
        <f t="shared" si="272"/>
        <v>56.914471163314033</v>
      </c>
      <c r="AQ384" s="103">
        <f t="shared" si="272"/>
        <v>56.914466694702142</v>
      </c>
      <c r="AR384" s="103">
        <f t="shared" si="272"/>
        <v>56.914424247870095</v>
      </c>
      <c r="AS384" s="103">
        <f t="shared" si="272"/>
        <v>56.914021084671027</v>
      </c>
      <c r="AT384" s="103">
        <f t="shared" si="272"/>
        <v>56.910194896408889</v>
      </c>
      <c r="AU384" s="103">
        <f t="shared" si="273"/>
        <v>56.874146978110367</v>
      </c>
    </row>
    <row r="385" spans="1:64" ht="12.95" customHeight="1" x14ac:dyDescent="0.2">
      <c r="A385" s="49" t="s">
        <v>111</v>
      </c>
      <c r="B385" s="213" t="s">
        <v>79</v>
      </c>
      <c r="C385" s="38">
        <v>55831.327490000003</v>
      </c>
      <c r="D385" s="38">
        <v>0</v>
      </c>
      <c r="E385" s="103">
        <f t="shared" si="252"/>
        <v>3377.4440631838156</v>
      </c>
      <c r="F385" s="103">
        <f t="shared" si="253"/>
        <v>3377.5</v>
      </c>
      <c r="G385" s="103">
        <f t="shared" si="248"/>
        <v>-5.5164999990665819E-2</v>
      </c>
      <c r="K385" s="103">
        <f t="shared" si="254"/>
        <v>-5.5164999990665819E-2</v>
      </c>
      <c r="O385" s="103">
        <f t="shared" ca="1" si="251"/>
        <v>-2.6586289402181496E-3</v>
      </c>
      <c r="P385" s="103">
        <f t="shared" si="255"/>
        <v>-4.1977571608074721E-2</v>
      </c>
      <c r="Q385" s="121">
        <f t="shared" si="256"/>
        <v>40812.827490000003</v>
      </c>
      <c r="S385" s="103">
        <f t="shared" si="257"/>
        <v>1.7390826734596927E-4</v>
      </c>
      <c r="T385" s="103">
        <f t="shared" si="258"/>
        <v>1</v>
      </c>
      <c r="U385" s="103">
        <f t="shared" si="249"/>
        <v>1.7390826734596927E-4</v>
      </c>
      <c r="Z385" s="103">
        <f t="shared" si="259"/>
        <v>3377.5</v>
      </c>
      <c r="AA385" s="103">
        <f t="shared" si="260"/>
        <v>-2.5826870576552641E-2</v>
      </c>
      <c r="AB385" s="103">
        <f t="shared" si="261"/>
        <v>-4.2947582900368715E-2</v>
      </c>
      <c r="AC385" s="103">
        <f t="shared" si="262"/>
        <v>-1.3187428382591099E-2</v>
      </c>
      <c r="AD385" s="103">
        <f t="shared" si="263"/>
        <v>-2.9338129414113179E-2</v>
      </c>
      <c r="AE385" s="103">
        <f t="shared" si="264"/>
        <v>8.6072583751925285E-4</v>
      </c>
      <c r="AF385" s="103">
        <f t="shared" si="265"/>
        <v>-1.3187428382591099E-2</v>
      </c>
      <c r="AG385" s="118"/>
      <c r="AH385" s="103">
        <f t="shared" si="266"/>
        <v>-1.2217417090297104E-2</v>
      </c>
      <c r="AI385" s="103">
        <f t="shared" si="267"/>
        <v>1.1034570440464142</v>
      </c>
      <c r="AJ385" s="103">
        <f t="shared" si="268"/>
        <v>-0.67933079771800753</v>
      </c>
      <c r="AK385" s="103">
        <f t="shared" si="269"/>
        <v>4.4782058564313464E-2</v>
      </c>
      <c r="AL385" s="103">
        <f t="shared" si="270"/>
        <v>0.40850634643814121</v>
      </c>
      <c r="AM385" s="103">
        <f t="shared" si="271"/>
        <v>0.20714182503181011</v>
      </c>
      <c r="AN385" s="103">
        <f t="shared" si="272"/>
        <v>56.914471683269596</v>
      </c>
      <c r="AO385" s="103">
        <f t="shared" si="272"/>
        <v>56.914471633745201</v>
      </c>
      <c r="AP385" s="103">
        <f t="shared" si="272"/>
        <v>56.914471163314033</v>
      </c>
      <c r="AQ385" s="103">
        <f t="shared" si="272"/>
        <v>56.914466694702142</v>
      </c>
      <c r="AR385" s="103">
        <f t="shared" si="272"/>
        <v>56.914424247870095</v>
      </c>
      <c r="AS385" s="103">
        <f t="shared" si="272"/>
        <v>56.914021084671027</v>
      </c>
      <c r="AT385" s="103">
        <f t="shared" si="272"/>
        <v>56.910194896408889</v>
      </c>
      <c r="AU385" s="103">
        <f t="shared" si="273"/>
        <v>56.874146978110367</v>
      </c>
    </row>
    <row r="386" spans="1:64" ht="12.95" customHeight="1" x14ac:dyDescent="0.2">
      <c r="A386" s="20" t="s">
        <v>1364</v>
      </c>
      <c r="B386" s="182" t="s">
        <v>78</v>
      </c>
      <c r="C386" s="20">
        <v>55849.573400000001</v>
      </c>
      <c r="D386" s="20" t="s">
        <v>142</v>
      </c>
      <c r="E386" s="103">
        <f t="shared" si="252"/>
        <v>3395.9452525953134</v>
      </c>
      <c r="F386" s="103">
        <f t="shared" si="253"/>
        <v>3396</v>
      </c>
      <c r="G386" s="103">
        <f t="shared" si="248"/>
        <v>-5.3991999993741047E-2</v>
      </c>
      <c r="K386" s="103">
        <f t="shared" si="254"/>
        <v>-5.3991999993741047E-2</v>
      </c>
      <c r="O386" s="103">
        <f t="shared" ca="1" si="251"/>
        <v>-3.0490174726315461E-3</v>
      </c>
      <c r="P386" s="103">
        <f t="shared" si="255"/>
        <v>-4.1604488240249773E-2</v>
      </c>
      <c r="Q386" s="121">
        <f t="shared" si="256"/>
        <v>40831.073400000001</v>
      </c>
      <c r="S386" s="103">
        <f t="shared" si="257"/>
        <v>1.5345044744288444E-4</v>
      </c>
      <c r="T386" s="103">
        <f t="shared" si="258"/>
        <v>1</v>
      </c>
      <c r="U386" s="103">
        <f t="shared" si="249"/>
        <v>1.5345044744288444E-4</v>
      </c>
      <c r="Z386" s="103">
        <f t="shared" si="259"/>
        <v>3396</v>
      </c>
      <c r="AA386" s="103">
        <f t="shared" si="260"/>
        <v>-2.5509922769192717E-2</v>
      </c>
      <c r="AB386" s="103">
        <f t="shared" si="261"/>
        <v>-4.2129232871588478E-2</v>
      </c>
      <c r="AC386" s="103">
        <f t="shared" si="262"/>
        <v>-1.2387511753491273E-2</v>
      </c>
      <c r="AD386" s="103">
        <f t="shared" si="263"/>
        <v>-2.8482077224548329E-2</v>
      </c>
      <c r="AE386" s="103">
        <f t="shared" si="264"/>
        <v>8.1122872302513466E-4</v>
      </c>
      <c r="AF386" s="103">
        <f t="shared" si="265"/>
        <v>-1.2387511753491273E-2</v>
      </c>
      <c r="AG386" s="118"/>
      <c r="AH386" s="103">
        <f t="shared" si="266"/>
        <v>-1.1862767122152571E-2</v>
      </c>
      <c r="AI386" s="103">
        <f t="shared" si="267"/>
        <v>1.1019631351413315</v>
      </c>
      <c r="AJ386" s="103">
        <f t="shared" si="268"/>
        <v>-0.6553761706789194</v>
      </c>
      <c r="AK386" s="103">
        <f t="shared" si="269"/>
        <v>4.8086503347923505E-2</v>
      </c>
      <c r="AL386" s="103">
        <f t="shared" si="270"/>
        <v>0.44067611488626229</v>
      </c>
      <c r="AM386" s="103">
        <f t="shared" si="271"/>
        <v>0.22397441059188761</v>
      </c>
      <c r="AN386" s="103">
        <f t="shared" si="272"/>
        <v>56.943458852016889</v>
      </c>
      <c r="AO386" s="103">
        <f t="shared" si="272"/>
        <v>56.943458802205903</v>
      </c>
      <c r="AP386" s="103">
        <f t="shared" si="272"/>
        <v>56.943458323537179</v>
      </c>
      <c r="AQ386" s="103">
        <f t="shared" si="272"/>
        <v>56.943453723678481</v>
      </c>
      <c r="AR386" s="103">
        <f t="shared" si="272"/>
        <v>56.943409520905426</v>
      </c>
      <c r="AS386" s="103">
        <f t="shared" si="272"/>
        <v>56.942984791692403</v>
      </c>
      <c r="AT386" s="103">
        <f t="shared" si="272"/>
        <v>56.938907523244062</v>
      </c>
      <c r="AU386" s="103">
        <f t="shared" si="273"/>
        <v>56.90009990618212</v>
      </c>
    </row>
    <row r="387" spans="1:64" ht="12.95" customHeight="1" x14ac:dyDescent="0.2">
      <c r="A387" s="49" t="s">
        <v>130</v>
      </c>
      <c r="B387" s="213" t="s">
        <v>78</v>
      </c>
      <c r="C387" s="38">
        <v>56196.722199999997</v>
      </c>
      <c r="D387" s="38">
        <v>1E-4</v>
      </c>
      <c r="E387" s="103">
        <f t="shared" si="252"/>
        <v>3747.9510282883211</v>
      </c>
      <c r="F387" s="103">
        <f t="shared" si="253"/>
        <v>3748</v>
      </c>
      <c r="G387" s="103">
        <f t="shared" si="248"/>
        <v>-4.8296000000846107E-2</v>
      </c>
      <c r="K387" s="103">
        <f t="shared" si="254"/>
        <v>-4.8296000000846107E-2</v>
      </c>
      <c r="O387" s="103">
        <f t="shared" ca="1" si="251"/>
        <v>-1.0476950629902726E-2</v>
      </c>
      <c r="P387" s="103">
        <f t="shared" si="255"/>
        <v>-3.354096045965646E-2</v>
      </c>
      <c r="Q387" s="121">
        <f t="shared" si="256"/>
        <v>41178.222199999997</v>
      </c>
      <c r="S387" s="103">
        <f t="shared" si="257"/>
        <v>2.1771119186206998E-4</v>
      </c>
      <c r="T387" s="103">
        <f t="shared" si="258"/>
        <v>1</v>
      </c>
      <c r="U387" s="103">
        <f t="shared" si="249"/>
        <v>2.1771119186206998E-4</v>
      </c>
      <c r="Z387" s="103">
        <f t="shared" si="259"/>
        <v>3748</v>
      </c>
      <c r="AA387" s="103">
        <f t="shared" si="260"/>
        <v>-1.8144218264064444E-2</v>
      </c>
      <c r="AB387" s="103">
        <f t="shared" si="261"/>
        <v>-4.4521240684848785E-2</v>
      </c>
      <c r="AC387" s="103">
        <f t="shared" si="262"/>
        <v>-1.4755039541189646E-2</v>
      </c>
      <c r="AD387" s="103">
        <f t="shared" si="263"/>
        <v>-3.0151781736781662E-2</v>
      </c>
      <c r="AE387" s="103">
        <f t="shared" si="264"/>
        <v>9.0912994190252023E-4</v>
      </c>
      <c r="AF387" s="103">
        <f t="shared" si="265"/>
        <v>-1.4755039541189646E-2</v>
      </c>
      <c r="AG387" s="118"/>
      <c r="AH387" s="103">
        <f t="shared" si="266"/>
        <v>-3.7747593159973211E-3</v>
      </c>
      <c r="AI387" s="103">
        <f t="shared" si="267"/>
        <v>1.0580212753487397</v>
      </c>
      <c r="AJ387" s="103">
        <f t="shared" si="268"/>
        <v>-0.12486495483429788</v>
      </c>
      <c r="AK387" s="103">
        <f t="shared" si="269"/>
        <v>9.6655699981868667E-2</v>
      </c>
      <c r="AL387" s="103">
        <f t="shared" si="270"/>
        <v>1.0301649478874004</v>
      </c>
      <c r="AM387" s="103">
        <f t="shared" si="271"/>
        <v>0.56605048691004256</v>
      </c>
      <c r="AN387" s="103">
        <f t="shared" si="272"/>
        <v>57.484679763665568</v>
      </c>
      <c r="AO387" s="103">
        <f t="shared" si="272"/>
        <v>57.484679755612085</v>
      </c>
      <c r="AP387" s="103">
        <f t="shared" si="272"/>
        <v>57.484679635143465</v>
      </c>
      <c r="AQ387" s="103">
        <f t="shared" si="272"/>
        <v>57.484677833106595</v>
      </c>
      <c r="AR387" s="103">
        <f t="shared" si="272"/>
        <v>57.484650877760565</v>
      </c>
      <c r="AS387" s="103">
        <f t="shared" si="272"/>
        <v>57.484247790207725</v>
      </c>
      <c r="AT387" s="103">
        <f t="shared" si="272"/>
        <v>57.478246103929784</v>
      </c>
      <c r="AU387" s="103">
        <f t="shared" si="273"/>
        <v>57.393906970033861</v>
      </c>
    </row>
    <row r="388" spans="1:64" ht="12.95" customHeight="1" x14ac:dyDescent="0.2">
      <c r="A388" s="49" t="s">
        <v>112</v>
      </c>
      <c r="B388" s="213" t="s">
        <v>78</v>
      </c>
      <c r="C388" s="38">
        <v>56219.406499999997</v>
      </c>
      <c r="D388" s="38">
        <v>1.1999999999999999E-3</v>
      </c>
      <c r="E388" s="103">
        <f t="shared" si="252"/>
        <v>3770.9527054295158</v>
      </c>
      <c r="F388" s="103">
        <f t="shared" si="253"/>
        <v>3771</v>
      </c>
      <c r="G388" s="103">
        <f t="shared" si="248"/>
        <v>-4.6642000001156703E-2</v>
      </c>
      <c r="J388" s="103">
        <f>G388</f>
        <v>-4.6642000001156703E-2</v>
      </c>
      <c r="O388" s="103">
        <f t="shared" ca="1" si="251"/>
        <v>-1.0962298535065335E-2</v>
      </c>
      <c r="P388" s="103">
        <f t="shared" si="255"/>
        <v>-3.2974682629780164E-2</v>
      </c>
      <c r="Q388" s="121">
        <f t="shared" si="256"/>
        <v>41200.906499999997</v>
      </c>
      <c r="S388" s="103">
        <f t="shared" si="257"/>
        <v>1.8679556412993091E-4</v>
      </c>
      <c r="T388" s="103">
        <f>T$17</f>
        <v>1</v>
      </c>
      <c r="U388" s="103">
        <f t="shared" si="249"/>
        <v>1.8679556412993091E-4</v>
      </c>
      <c r="Z388" s="103">
        <f t="shared" si="259"/>
        <v>3771</v>
      </c>
      <c r="AA388" s="103">
        <f t="shared" si="260"/>
        <v>-1.7611537354662834E-2</v>
      </c>
      <c r="AB388" s="103">
        <f t="shared" si="261"/>
        <v>-4.3447444469615501E-2</v>
      </c>
      <c r="AC388" s="103">
        <f t="shared" si="262"/>
        <v>-1.3667317371376539E-2</v>
      </c>
      <c r="AD388" s="103">
        <f t="shared" si="263"/>
        <v>-2.9030462646493869E-2</v>
      </c>
      <c r="AE388" s="103">
        <f t="shared" si="264"/>
        <v>8.4276776146947582E-4</v>
      </c>
      <c r="AF388" s="103">
        <f t="shared" si="265"/>
        <v>-1.3667317371376539E-2</v>
      </c>
      <c r="AG388" s="118"/>
      <c r="AH388" s="103">
        <f t="shared" si="266"/>
        <v>-3.1945555315412025E-3</v>
      </c>
      <c r="AI388" s="103">
        <f t="shared" si="267"/>
        <v>1.0544363344312828</v>
      </c>
      <c r="AJ388" s="103">
        <f t="shared" si="268"/>
        <v>-8.838229313226123E-2</v>
      </c>
      <c r="AK388" s="103">
        <f t="shared" si="269"/>
        <v>9.8719188741423478E-2</v>
      </c>
      <c r="AL388" s="103">
        <f t="shared" si="270"/>
        <v>1.0668589026494055</v>
      </c>
      <c r="AM388" s="103">
        <f t="shared" si="271"/>
        <v>0.59053308377080038</v>
      </c>
      <c r="AN388" s="103">
        <f t="shared" si="272"/>
        <v>57.51919866552219</v>
      </c>
      <c r="AO388" s="103">
        <f t="shared" si="272"/>
        <v>57.519198659298176</v>
      </c>
      <c r="AP388" s="103">
        <f t="shared" si="272"/>
        <v>57.519198561557175</v>
      </c>
      <c r="AQ388" s="103">
        <f t="shared" si="272"/>
        <v>57.519197026650126</v>
      </c>
      <c r="AR388" s="103">
        <f t="shared" si="272"/>
        <v>57.519172923197516</v>
      </c>
      <c r="AS388" s="103">
        <f t="shared" si="272"/>
        <v>57.518794525239969</v>
      </c>
      <c r="AT388" s="103">
        <f t="shared" si="272"/>
        <v>57.512881214518622</v>
      </c>
      <c r="AU388" s="103">
        <f t="shared" si="273"/>
        <v>57.426172772501445</v>
      </c>
    </row>
    <row r="389" spans="1:64" ht="12.95" customHeight="1" x14ac:dyDescent="0.2">
      <c r="A389" s="49" t="s">
        <v>112</v>
      </c>
      <c r="B389" s="213" t="s">
        <v>78</v>
      </c>
      <c r="C389" s="38">
        <v>56225.323499999999</v>
      </c>
      <c r="D389" s="38">
        <v>1.2999999999999999E-3</v>
      </c>
      <c r="E389" s="103">
        <f t="shared" si="252"/>
        <v>3776.952490463415</v>
      </c>
      <c r="F389" s="103">
        <f t="shared" si="253"/>
        <v>3777</v>
      </c>
      <c r="G389" s="103">
        <f t="shared" si="248"/>
        <v>-4.6854000000166707E-2</v>
      </c>
      <c r="J389" s="103">
        <f>G389</f>
        <v>-4.6854000000166707E-2</v>
      </c>
      <c r="O389" s="103">
        <f t="shared" ca="1" si="251"/>
        <v>-1.1088911032064275E-2</v>
      </c>
      <c r="P389" s="103">
        <f t="shared" si="255"/>
        <v>-3.282666084784952E-2</v>
      </c>
      <c r="Q389" s="121">
        <f t="shared" si="256"/>
        <v>41206.823499999999</v>
      </c>
      <c r="S389" s="103">
        <f t="shared" si="257"/>
        <v>1.9676624369413065E-4</v>
      </c>
      <c r="T389" s="103">
        <f>T$17</f>
        <v>1</v>
      </c>
      <c r="U389" s="103">
        <f t="shared" si="249"/>
        <v>1.9676624369413065E-4</v>
      </c>
      <c r="Z389" s="103">
        <f t="shared" si="259"/>
        <v>3777</v>
      </c>
      <c r="AA389" s="103">
        <f t="shared" si="260"/>
        <v>-1.7472256335756078E-2</v>
      </c>
      <c r="AB389" s="103">
        <f t="shared" si="261"/>
        <v>-4.381112935455591E-2</v>
      </c>
      <c r="AC389" s="103">
        <f t="shared" si="262"/>
        <v>-1.4027339152317186E-2</v>
      </c>
      <c r="AD389" s="103">
        <f t="shared" si="263"/>
        <v>-2.9381743664410629E-2</v>
      </c>
      <c r="AE389" s="103">
        <f t="shared" si="264"/>
        <v>8.6328686076113414E-4</v>
      </c>
      <c r="AF389" s="103">
        <f t="shared" si="265"/>
        <v>-1.4027339152317186E-2</v>
      </c>
      <c r="AG389" s="118"/>
      <c r="AH389" s="103">
        <f t="shared" si="266"/>
        <v>-3.0428706456107949E-3</v>
      </c>
      <c r="AI389" s="103">
        <f t="shared" si="267"/>
        <v>1.0534929578038876</v>
      </c>
      <c r="AJ389" s="103">
        <f t="shared" si="268"/>
        <v>-7.8884461681186957E-2</v>
      </c>
      <c r="AK389" s="103">
        <f t="shared" si="269"/>
        <v>9.9233543711140126E-2</v>
      </c>
      <c r="AL389" s="103">
        <f t="shared" si="270"/>
        <v>1.076390162702739</v>
      </c>
      <c r="AM389" s="103">
        <f t="shared" si="271"/>
        <v>0.59697881751218029</v>
      </c>
      <c r="AN389" s="103">
        <f t="shared" si="272"/>
        <v>57.528184259094459</v>
      </c>
      <c r="AO389" s="103">
        <f t="shared" si="272"/>
        <v>57.528184253296175</v>
      </c>
      <c r="AP389" s="103">
        <f t="shared" si="272"/>
        <v>57.528184161025912</v>
      </c>
      <c r="AQ389" s="103">
        <f t="shared" si="272"/>
        <v>57.528182692696888</v>
      </c>
      <c r="AR389" s="103">
        <f t="shared" si="272"/>
        <v>57.528159327094833</v>
      </c>
      <c r="AS389" s="103">
        <f t="shared" si="272"/>
        <v>57.527787618307471</v>
      </c>
      <c r="AT389" s="103">
        <f t="shared" si="272"/>
        <v>57.521901713838233</v>
      </c>
      <c r="AU389" s="103">
        <f t="shared" si="273"/>
        <v>57.434589938362556</v>
      </c>
    </row>
    <row r="390" spans="1:64" s="48" customFormat="1" ht="12.95" customHeight="1" x14ac:dyDescent="0.2">
      <c r="A390" s="49" t="s">
        <v>110</v>
      </c>
      <c r="B390" s="213" t="s">
        <v>79</v>
      </c>
      <c r="C390" s="38">
        <v>56237.650099999999</v>
      </c>
      <c r="D390" s="38">
        <v>2.0000000000000001E-4</v>
      </c>
      <c r="E390" s="48">
        <f t="shared" si="252"/>
        <v>3789.4515525216952</v>
      </c>
      <c r="F390" s="48">
        <f t="shared" si="253"/>
        <v>3789.5</v>
      </c>
      <c r="G390" s="48">
        <f t="shared" si="248"/>
        <v>-4.7779000000446104E-2</v>
      </c>
      <c r="K390" s="48">
        <f t="shared" ref="K390:K422" si="274">G390</f>
        <v>-4.7779000000446104E-2</v>
      </c>
      <c r="O390" s="48">
        <f t="shared" ca="1" si="251"/>
        <v>-1.1352687067478731E-2</v>
      </c>
      <c r="P390" s="48">
        <f t="shared" si="255"/>
        <v>-3.2517961209280008E-2</v>
      </c>
      <c r="Q390" s="91">
        <f t="shared" si="256"/>
        <v>41219.150099999999</v>
      </c>
      <c r="S390" s="48">
        <f t="shared" si="257"/>
        <v>2.3289930498547633E-4</v>
      </c>
      <c r="T390" s="48">
        <f t="shared" ref="T390:T429" si="275">T$18</f>
        <v>1</v>
      </c>
      <c r="U390" s="48">
        <f t="shared" si="249"/>
        <v>2.3289930498547633E-4</v>
      </c>
      <c r="Z390" s="103">
        <f t="shared" si="259"/>
        <v>3789.5</v>
      </c>
      <c r="AA390" s="103">
        <f t="shared" si="260"/>
        <v>-1.7181760528182835E-2</v>
      </c>
      <c r="AB390" s="103">
        <f t="shared" si="261"/>
        <v>-4.5052475317306995E-2</v>
      </c>
      <c r="AC390" s="103">
        <f t="shared" si="262"/>
        <v>-1.5261038791166096E-2</v>
      </c>
      <c r="AD390" s="103">
        <f t="shared" si="263"/>
        <v>-3.0597239472263268E-2</v>
      </c>
      <c r="AE390" s="103">
        <f t="shared" si="264"/>
        <v>9.3619106332302538E-4</v>
      </c>
      <c r="AF390" s="103">
        <f t="shared" si="265"/>
        <v>-1.5261038791166096E-2</v>
      </c>
      <c r="AG390" s="118"/>
      <c r="AH390" s="103">
        <f t="shared" si="266"/>
        <v>-2.7265246831391057E-3</v>
      </c>
      <c r="AI390" s="103">
        <f t="shared" si="267"/>
        <v>1.0515175885444101</v>
      </c>
      <c r="AJ390" s="103">
        <f t="shared" si="268"/>
        <v>-5.9130117522884496E-2</v>
      </c>
      <c r="AK390" s="103">
        <f t="shared" si="269"/>
        <v>0.10027328060180403</v>
      </c>
      <c r="AL390" s="103">
        <f t="shared" si="270"/>
        <v>1.0961920388371913</v>
      </c>
      <c r="AM390" s="103">
        <f t="shared" si="271"/>
        <v>0.61048858154737473</v>
      </c>
      <c r="AN390" s="103">
        <f t="shared" si="272"/>
        <v>57.546878339802042</v>
      </c>
      <c r="AO390" s="103">
        <f t="shared" si="272"/>
        <v>57.546878334824761</v>
      </c>
      <c r="AP390" s="103">
        <f t="shared" si="272"/>
        <v>57.546878253336459</v>
      </c>
      <c r="AQ390" s="103">
        <f t="shared" si="272"/>
        <v>57.546876919207364</v>
      </c>
      <c r="AR390" s="103">
        <f t="shared" si="272"/>
        <v>57.54685507719595</v>
      </c>
      <c r="AS390" s="103">
        <f t="shared" si="272"/>
        <v>57.546497590688212</v>
      </c>
      <c r="AT390" s="103">
        <f t="shared" si="272"/>
        <v>57.540674503828221</v>
      </c>
      <c r="AU390" s="103">
        <f t="shared" si="273"/>
        <v>57.452125700573198</v>
      </c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</row>
    <row r="391" spans="1:64" s="48" customFormat="1" ht="12.95" customHeight="1" x14ac:dyDescent="0.2">
      <c r="A391" s="49" t="s">
        <v>130</v>
      </c>
      <c r="B391" s="213" t="s">
        <v>79</v>
      </c>
      <c r="C391" s="38">
        <v>56508.860800000002</v>
      </c>
      <c r="D391" s="38">
        <v>2.9999999999999997E-4</v>
      </c>
      <c r="E391" s="48">
        <f t="shared" si="252"/>
        <v>4064.4567745755985</v>
      </c>
      <c r="F391" s="48">
        <f t="shared" si="253"/>
        <v>4064.5</v>
      </c>
      <c r="G391" s="48">
        <f t="shared" si="248"/>
        <v>-4.2628999995940831E-2</v>
      </c>
      <c r="K391" s="48">
        <f t="shared" si="274"/>
        <v>-4.2628999995940831E-2</v>
      </c>
      <c r="O391" s="48">
        <f t="shared" ca="1" si="251"/>
        <v>-1.7155759846596841E-2</v>
      </c>
      <c r="P391" s="48">
        <f t="shared" si="255"/>
        <v>-2.5795975055837736E-2</v>
      </c>
      <c r="Q391" s="91">
        <f t="shared" si="256"/>
        <v>41490.360800000002</v>
      </c>
      <c r="S391" s="48">
        <f t="shared" si="257"/>
        <v>2.8335072863413277E-4</v>
      </c>
      <c r="T391" s="48">
        <f t="shared" si="275"/>
        <v>1</v>
      </c>
      <c r="U391" s="48">
        <f t="shared" si="249"/>
        <v>2.8335072863413277E-4</v>
      </c>
      <c r="Z391" s="103">
        <f t="shared" si="259"/>
        <v>4064.5</v>
      </c>
      <c r="AA391" s="103">
        <f t="shared" si="260"/>
        <v>-1.0902522495130712E-2</v>
      </c>
      <c r="AB391" s="103">
        <f t="shared" si="261"/>
        <v>-4.6753413526941762E-2</v>
      </c>
      <c r="AC391" s="103">
        <f t="shared" si="262"/>
        <v>-1.6833024940103095E-2</v>
      </c>
      <c r="AD391" s="103">
        <f t="shared" si="263"/>
        <v>-3.1726477500810119E-2</v>
      </c>
      <c r="AE391" s="103">
        <f t="shared" si="264"/>
        <v>1.0065693746094107E-3</v>
      </c>
      <c r="AF391" s="103">
        <f t="shared" si="265"/>
        <v>-1.6833024940103095E-2</v>
      </c>
      <c r="AG391" s="118"/>
      <c r="AH391" s="103">
        <f t="shared" si="266"/>
        <v>4.124413531000932E-3</v>
      </c>
      <c r="AI391" s="103">
        <f t="shared" si="267"/>
        <v>1.0065389557184998</v>
      </c>
      <c r="AJ391" s="103">
        <f t="shared" si="268"/>
        <v>0.34984281579284082</v>
      </c>
      <c r="AK391" s="103">
        <f t="shared" si="269"/>
        <v>0.11254347955430723</v>
      </c>
      <c r="AL391" s="103">
        <f t="shared" si="270"/>
        <v>1.5127599789474528</v>
      </c>
      <c r="AM391" s="103">
        <f t="shared" si="271"/>
        <v>0.94358488015615372</v>
      </c>
      <c r="AN391" s="103">
        <f t="shared" si="272"/>
        <v>57.949012040989714</v>
      </c>
      <c r="AO391" s="103">
        <f t="shared" si="272"/>
        <v>57.949012040982616</v>
      </c>
      <c r="AP391" s="103">
        <f t="shared" si="272"/>
        <v>57.949012040611635</v>
      </c>
      <c r="AQ391" s="103">
        <f t="shared" si="272"/>
        <v>57.949012021211445</v>
      </c>
      <c r="AR391" s="103">
        <f t="shared" si="272"/>
        <v>57.94901100670387</v>
      </c>
      <c r="AS391" s="103">
        <f t="shared" si="272"/>
        <v>57.948957962684744</v>
      </c>
      <c r="AT391" s="103">
        <f t="shared" si="272"/>
        <v>57.94620693198052</v>
      </c>
      <c r="AU391" s="103">
        <f t="shared" si="273"/>
        <v>57.837912469207374</v>
      </c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</row>
    <row r="392" spans="1:64" s="48" customFormat="1" ht="12.95" customHeight="1" x14ac:dyDescent="0.2">
      <c r="A392" s="49" t="s">
        <v>111</v>
      </c>
      <c r="B392" s="213" t="s">
        <v>79</v>
      </c>
      <c r="C392" s="38">
        <v>56535.490839999999</v>
      </c>
      <c r="D392" s="38">
        <v>2.9999999999999997E-4</v>
      </c>
      <c r="E392" s="48">
        <f t="shared" si="252"/>
        <v>4091.459396756446</v>
      </c>
      <c r="F392" s="48">
        <f t="shared" si="253"/>
        <v>4091.5</v>
      </c>
      <c r="G392" s="48">
        <f t="shared" si="248"/>
        <v>-4.0043000000878237E-2</v>
      </c>
      <c r="K392" s="48">
        <f t="shared" si="274"/>
        <v>-4.0043000000878237E-2</v>
      </c>
      <c r="O392" s="48">
        <f t="shared" ca="1" si="251"/>
        <v>-1.7725516083092072E-2</v>
      </c>
      <c r="P392" s="48">
        <f t="shared" si="255"/>
        <v>-2.516278349047233E-2</v>
      </c>
      <c r="Q392" s="91">
        <f t="shared" si="256"/>
        <v>41516.990839999999</v>
      </c>
      <c r="S392" s="48">
        <f t="shared" si="257"/>
        <v>2.2142084339655654E-4</v>
      </c>
      <c r="T392" s="48">
        <f t="shared" si="275"/>
        <v>1</v>
      </c>
      <c r="U392" s="48">
        <f t="shared" si="249"/>
        <v>2.2142084339655654E-4</v>
      </c>
      <c r="Z392" s="103">
        <f t="shared" si="259"/>
        <v>4091.5</v>
      </c>
      <c r="AA392" s="103">
        <f t="shared" si="260"/>
        <v>-1.0320102130433132E-2</v>
      </c>
      <c r="AB392" s="103">
        <f t="shared" si="261"/>
        <v>-4.4806273527822446E-2</v>
      </c>
      <c r="AC392" s="103">
        <f t="shared" si="262"/>
        <v>-1.4880216510405907E-2</v>
      </c>
      <c r="AD392" s="103">
        <f t="shared" si="263"/>
        <v>-2.9722897870445103E-2</v>
      </c>
      <c r="AE392" s="103">
        <f t="shared" si="264"/>
        <v>8.8345065781691003E-4</v>
      </c>
      <c r="AF392" s="103">
        <f t="shared" si="265"/>
        <v>-1.4880216510405907E-2</v>
      </c>
      <c r="AG392" s="118"/>
      <c r="AH392" s="103">
        <f t="shared" si="266"/>
        <v>4.7632735269442089E-3</v>
      </c>
      <c r="AI392" s="103">
        <f t="shared" si="267"/>
        <v>1.0021518631524153</v>
      </c>
      <c r="AJ392" s="103">
        <f t="shared" si="268"/>
        <v>0.38605426025261552</v>
      </c>
      <c r="AK392" s="103">
        <f t="shared" si="269"/>
        <v>0.11271274203501816</v>
      </c>
      <c r="AL392" s="103">
        <f t="shared" si="270"/>
        <v>1.5517070762989547</v>
      </c>
      <c r="AM392" s="103">
        <f t="shared" si="271"/>
        <v>0.98109065787199112</v>
      </c>
      <c r="AN392" s="103">
        <f t="shared" ref="AN392:AT400" si="276">$AU392+$AB$7*SIN(AO392)</f>
        <v>57.987543467245359</v>
      </c>
      <c r="AO392" s="103">
        <f t="shared" si="276"/>
        <v>57.98754346724369</v>
      </c>
      <c r="AP392" s="103">
        <f t="shared" si="276"/>
        <v>57.987543467130699</v>
      </c>
      <c r="AQ392" s="103">
        <f t="shared" si="276"/>
        <v>57.987543459511038</v>
      </c>
      <c r="AR392" s="103">
        <f t="shared" si="276"/>
        <v>57.987542945668352</v>
      </c>
      <c r="AS392" s="103">
        <f t="shared" si="276"/>
        <v>57.987508298532518</v>
      </c>
      <c r="AT392" s="103">
        <f t="shared" si="276"/>
        <v>57.985192631610332</v>
      </c>
      <c r="AU392" s="103">
        <f t="shared" si="273"/>
        <v>57.875789715582371</v>
      </c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</row>
    <row r="393" spans="1:64" s="48" customFormat="1" ht="12.95" customHeight="1" x14ac:dyDescent="0.2">
      <c r="A393" s="38" t="s">
        <v>1422</v>
      </c>
      <c r="B393" s="213" t="s">
        <v>79</v>
      </c>
      <c r="C393" s="38">
        <v>56574.441189999998</v>
      </c>
      <c r="D393" s="38">
        <v>4.0000000000000002E-4</v>
      </c>
      <c r="E393" s="48">
        <f t="shared" si="252"/>
        <v>4130.9547029918822</v>
      </c>
      <c r="F393" s="48">
        <f t="shared" si="253"/>
        <v>4131</v>
      </c>
      <c r="G393" s="48">
        <f t="shared" si="248"/>
        <v>-4.4672000003629364E-2</v>
      </c>
      <c r="K393" s="48">
        <f t="shared" si="274"/>
        <v>-4.4672000003629364E-2</v>
      </c>
      <c r="O393" s="48">
        <f t="shared" ca="1" si="251"/>
        <v>-1.8559048355001773E-2</v>
      </c>
      <c r="P393" s="48">
        <f t="shared" si="255"/>
        <v>-2.4251796427399806E-2</v>
      </c>
      <c r="Q393" s="91">
        <f t="shared" si="256"/>
        <v>41555.941189999998</v>
      </c>
      <c r="S393" s="48">
        <f t="shared" si="257"/>
        <v>4.1698471409465842E-4</v>
      </c>
      <c r="T393" s="48">
        <f t="shared" si="275"/>
        <v>1</v>
      </c>
      <c r="U393" s="48">
        <f t="shared" si="249"/>
        <v>4.1698471409465842E-4</v>
      </c>
      <c r="Z393" s="103">
        <f t="shared" si="259"/>
        <v>4131</v>
      </c>
      <c r="AA393" s="103">
        <f t="shared" si="260"/>
        <v>-9.4860293086863681E-3</v>
      </c>
      <c r="AB393" s="103">
        <f t="shared" si="261"/>
        <v>-5.0352015006420101E-2</v>
      </c>
      <c r="AC393" s="103">
        <f t="shared" si="262"/>
        <v>-2.0420203576229558E-2</v>
      </c>
      <c r="AD393" s="103">
        <f t="shared" si="263"/>
        <v>-3.5185970694942996E-2</v>
      </c>
      <c r="AE393" s="103">
        <f t="shared" si="264"/>
        <v>1.2380525337453872E-3</v>
      </c>
      <c r="AF393" s="103">
        <f t="shared" si="265"/>
        <v>-2.0420203576229558E-2</v>
      </c>
      <c r="AG393" s="118"/>
      <c r="AH393" s="103">
        <f t="shared" si="266"/>
        <v>5.6800150027907339E-3</v>
      </c>
      <c r="AI393" s="103">
        <f t="shared" si="267"/>
        <v>0.99579818604820669</v>
      </c>
      <c r="AJ393" s="103">
        <f t="shared" si="268"/>
        <v>0.43741355532183668</v>
      </c>
      <c r="AK393" s="103">
        <f t="shared" si="269"/>
        <v>0.11265494881093234</v>
      </c>
      <c r="AL393" s="103">
        <f t="shared" si="270"/>
        <v>1.608077131354356</v>
      </c>
      <c r="AM393" s="103">
        <f t="shared" si="271"/>
        <v>1.0379934177073016</v>
      </c>
      <c r="AN393" s="103">
        <f t="shared" si="276"/>
        <v>58.043611852044428</v>
      </c>
      <c r="AO393" s="103">
        <f t="shared" si="276"/>
        <v>58.04361185204435</v>
      </c>
      <c r="AP393" s="103">
        <f t="shared" si="276"/>
        <v>58.043611852035447</v>
      </c>
      <c r="AQ393" s="103">
        <f t="shared" si="276"/>
        <v>58.043611850993152</v>
      </c>
      <c r="AR393" s="103">
        <f t="shared" si="276"/>
        <v>58.043611728986107</v>
      </c>
      <c r="AS393" s="103">
        <f t="shared" si="276"/>
        <v>58.043597448618137</v>
      </c>
      <c r="AT393" s="103">
        <f t="shared" si="276"/>
        <v>58.041944133266711</v>
      </c>
      <c r="AU393" s="103">
        <f t="shared" si="273"/>
        <v>57.931202724168003</v>
      </c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</row>
    <row r="394" spans="1:64" s="48" customFormat="1" ht="12.95" customHeight="1" x14ac:dyDescent="0.2">
      <c r="A394" s="38" t="s">
        <v>1422</v>
      </c>
      <c r="B394" s="213" t="s">
        <v>79</v>
      </c>
      <c r="C394" s="38">
        <v>56574.444889999999</v>
      </c>
      <c r="D394" s="38">
        <v>2.9999999999999997E-4</v>
      </c>
      <c r="E394" s="48">
        <f t="shared" si="252"/>
        <v>4130.9584547587629</v>
      </c>
      <c r="F394" s="48">
        <f t="shared" si="253"/>
        <v>4131</v>
      </c>
      <c r="G394" s="48">
        <f t="shared" si="248"/>
        <v>-4.0972000002511777E-2</v>
      </c>
      <c r="K394" s="48">
        <f t="shared" si="274"/>
        <v>-4.0972000002511777E-2</v>
      </c>
      <c r="O394" s="48">
        <f t="shared" ca="1" si="251"/>
        <v>-1.8559048355001773E-2</v>
      </c>
      <c r="P394" s="48">
        <f t="shared" si="255"/>
        <v>-2.4251796427399806E-2</v>
      </c>
      <c r="Q394" s="91">
        <f t="shared" si="256"/>
        <v>41555.944889999999</v>
      </c>
      <c r="S394" s="48">
        <f t="shared" si="257"/>
        <v>2.7956520759318717E-4</v>
      </c>
      <c r="T394" s="48">
        <f t="shared" si="275"/>
        <v>1</v>
      </c>
      <c r="U394" s="48">
        <f t="shared" si="249"/>
        <v>2.7956520759318717E-4</v>
      </c>
      <c r="Z394" s="103">
        <f t="shared" si="259"/>
        <v>4131</v>
      </c>
      <c r="AA394" s="103">
        <f t="shared" si="260"/>
        <v>-9.4860293086863681E-3</v>
      </c>
      <c r="AB394" s="103">
        <f t="shared" si="261"/>
        <v>-4.6652015005302513E-2</v>
      </c>
      <c r="AC394" s="103">
        <f t="shared" si="262"/>
        <v>-1.6720203575111971E-2</v>
      </c>
      <c r="AD394" s="103">
        <f t="shared" si="263"/>
        <v>-3.1485970693825409E-2</v>
      </c>
      <c r="AE394" s="103">
        <f t="shared" si="264"/>
        <v>9.9136635053243254E-4</v>
      </c>
      <c r="AF394" s="103">
        <f t="shared" si="265"/>
        <v>-1.6720203575111971E-2</v>
      </c>
      <c r="AG394" s="118"/>
      <c r="AH394" s="103">
        <f t="shared" si="266"/>
        <v>5.6800150027907339E-3</v>
      </c>
      <c r="AI394" s="103">
        <f t="shared" si="267"/>
        <v>0.99579818604820669</v>
      </c>
      <c r="AJ394" s="103">
        <f t="shared" si="268"/>
        <v>0.43741355532183668</v>
      </c>
      <c r="AK394" s="103">
        <f t="shared" si="269"/>
        <v>0.11265494881093234</v>
      </c>
      <c r="AL394" s="103">
        <f t="shared" si="270"/>
        <v>1.608077131354356</v>
      </c>
      <c r="AM394" s="103">
        <f t="shared" si="271"/>
        <v>1.0379934177073016</v>
      </c>
      <c r="AN394" s="103">
        <f t="shared" si="276"/>
        <v>58.043611852044428</v>
      </c>
      <c r="AO394" s="103">
        <f t="shared" si="276"/>
        <v>58.04361185204435</v>
      </c>
      <c r="AP394" s="103">
        <f t="shared" si="276"/>
        <v>58.043611852035447</v>
      </c>
      <c r="AQ394" s="103">
        <f t="shared" si="276"/>
        <v>58.043611850993152</v>
      </c>
      <c r="AR394" s="103">
        <f t="shared" si="276"/>
        <v>58.043611728986107</v>
      </c>
      <c r="AS394" s="103">
        <f t="shared" si="276"/>
        <v>58.043597448618137</v>
      </c>
      <c r="AT394" s="103">
        <f t="shared" si="276"/>
        <v>58.041944133266711</v>
      </c>
      <c r="AU394" s="103">
        <f t="shared" si="273"/>
        <v>57.931202724168003</v>
      </c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</row>
    <row r="395" spans="1:64" s="48" customFormat="1" ht="12.95" customHeight="1" x14ac:dyDescent="0.2">
      <c r="A395" s="38" t="s">
        <v>1422</v>
      </c>
      <c r="B395" s="213" t="s">
        <v>79</v>
      </c>
      <c r="C395" s="38">
        <v>56583.32</v>
      </c>
      <c r="D395" s="38">
        <v>2.0000000000000001E-4</v>
      </c>
      <c r="E395" s="48">
        <f t="shared" si="252"/>
        <v>4139.9577368531009</v>
      </c>
      <c r="F395" s="48">
        <f t="shared" si="253"/>
        <v>4140</v>
      </c>
      <c r="G395" s="48">
        <f t="shared" si="248"/>
        <v>-4.1679999994812533E-2</v>
      </c>
      <c r="K395" s="48">
        <f t="shared" si="274"/>
        <v>-4.1679999994812533E-2</v>
      </c>
      <c r="O395" s="48">
        <f t="shared" ca="1" si="251"/>
        <v>-1.8748967100500183E-2</v>
      </c>
      <c r="P395" s="48">
        <f t="shared" si="255"/>
        <v>-2.4047019022585207E-2</v>
      </c>
      <c r="Q395" s="91">
        <f t="shared" si="256"/>
        <v>41564.82</v>
      </c>
      <c r="S395" s="48">
        <f t="shared" si="257"/>
        <v>3.1092201796693094E-4</v>
      </c>
      <c r="T395" s="48">
        <f t="shared" si="275"/>
        <v>1</v>
      </c>
      <c r="U395" s="48">
        <f t="shared" si="249"/>
        <v>3.1092201796693094E-4</v>
      </c>
      <c r="Z395" s="103">
        <f t="shared" si="259"/>
        <v>4140</v>
      </c>
      <c r="AA395" s="103">
        <f t="shared" si="260"/>
        <v>-9.2992001249243179E-3</v>
      </c>
      <c r="AB395" s="103">
        <f t="shared" si="261"/>
        <v>-4.7565696622267672E-2</v>
      </c>
      <c r="AC395" s="103">
        <f t="shared" si="262"/>
        <v>-1.7632980972227326E-2</v>
      </c>
      <c r="AD395" s="103">
        <f t="shared" si="263"/>
        <v>-3.2380799869888219E-2</v>
      </c>
      <c r="AE395" s="103">
        <f t="shared" si="264"/>
        <v>1.0485162002137529E-3</v>
      </c>
      <c r="AF395" s="103">
        <f t="shared" si="265"/>
        <v>-1.7632980972227326E-2</v>
      </c>
      <c r="AG395" s="118"/>
      <c r="AH395" s="103">
        <f t="shared" si="266"/>
        <v>5.885696627455141E-3</v>
      </c>
      <c r="AI395" s="103">
        <f t="shared" si="267"/>
        <v>0.99436289257010935</v>
      </c>
      <c r="AJ395" s="103">
        <f t="shared" si="268"/>
        <v>0.44883789194525076</v>
      </c>
      <c r="AK395" s="103">
        <f t="shared" si="269"/>
        <v>0.11259225440456881</v>
      </c>
      <c r="AL395" s="103">
        <f t="shared" si="270"/>
        <v>1.6208211213541464</v>
      </c>
      <c r="AM395" s="103">
        <f t="shared" si="271"/>
        <v>1.0513191110879363</v>
      </c>
      <c r="AN395" s="103">
        <f t="shared" si="276"/>
        <v>58.056337207671241</v>
      </c>
      <c r="AO395" s="103">
        <f t="shared" si="276"/>
        <v>58.056337207671213</v>
      </c>
      <c r="AP395" s="103">
        <f t="shared" si="276"/>
        <v>58.056337207667333</v>
      </c>
      <c r="AQ395" s="103">
        <f t="shared" si="276"/>
        <v>58.056337207121643</v>
      </c>
      <c r="AR395" s="103">
        <f t="shared" si="276"/>
        <v>58.056337130392087</v>
      </c>
      <c r="AS395" s="103">
        <f t="shared" si="276"/>
        <v>58.056326342239146</v>
      </c>
      <c r="AT395" s="103">
        <f t="shared" si="276"/>
        <v>58.054827428754137</v>
      </c>
      <c r="AU395" s="103">
        <f t="shared" si="273"/>
        <v>57.943828472959666</v>
      </c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</row>
    <row r="396" spans="1:64" s="48" customFormat="1" ht="12.95" customHeight="1" x14ac:dyDescent="0.2">
      <c r="A396" s="46" t="s">
        <v>131</v>
      </c>
      <c r="B396" s="214" t="s">
        <v>78</v>
      </c>
      <c r="C396" s="38">
        <v>56615.374900000003</v>
      </c>
      <c r="D396" s="45">
        <v>2.2000000000000001E-3</v>
      </c>
      <c r="E396" s="48">
        <f t="shared" si="252"/>
        <v>4172.4611185132508</v>
      </c>
      <c r="F396" s="48">
        <f t="shared" si="253"/>
        <v>4172.5</v>
      </c>
      <c r="G396" s="48">
        <f t="shared" si="248"/>
        <v>-3.8344999993569218E-2</v>
      </c>
      <c r="K396" s="48">
        <f t="shared" si="274"/>
        <v>-3.8344999993569218E-2</v>
      </c>
      <c r="O396" s="48">
        <f t="shared" ca="1" si="251"/>
        <v>-1.9434784792577778E-2</v>
      </c>
      <c r="P396" s="48">
        <f t="shared" si="255"/>
        <v>-2.3316943510092135E-2</v>
      </c>
      <c r="Q396" s="91">
        <f t="shared" si="256"/>
        <v>41596.874900000003</v>
      </c>
      <c r="S396" s="48">
        <f t="shared" si="257"/>
        <v>2.2584248167057758E-4</v>
      </c>
      <c r="T396" s="48">
        <f t="shared" si="275"/>
        <v>1</v>
      </c>
      <c r="U396" s="48">
        <f t="shared" si="249"/>
        <v>2.2584248167057758E-4</v>
      </c>
      <c r="Z396" s="103">
        <f t="shared" si="259"/>
        <v>4172.5</v>
      </c>
      <c r="AA396" s="103">
        <f t="shared" si="260"/>
        <v>-8.6351736976287355E-3</v>
      </c>
      <c r="AB396" s="103">
        <f t="shared" si="261"/>
        <v>-4.4962852429954799E-2</v>
      </c>
      <c r="AC396" s="103">
        <f t="shared" si="262"/>
        <v>-1.5028056483477083E-2</v>
      </c>
      <c r="AD396" s="103">
        <f t="shared" si="263"/>
        <v>-2.9709826295940482E-2</v>
      </c>
      <c r="AE396" s="103">
        <f t="shared" si="264"/>
        <v>8.826737785349565E-4</v>
      </c>
      <c r="AF396" s="103">
        <f t="shared" si="265"/>
        <v>-1.5028056483477083E-2</v>
      </c>
      <c r="AG396" s="118"/>
      <c r="AH396" s="103">
        <f t="shared" si="266"/>
        <v>6.61785243638558E-3</v>
      </c>
      <c r="AI396" s="103">
        <f t="shared" si="267"/>
        <v>0.98922330901008104</v>
      </c>
      <c r="AJ396" s="103">
        <f t="shared" si="268"/>
        <v>0.48920712880230061</v>
      </c>
      <c r="AK396" s="103">
        <f t="shared" si="269"/>
        <v>0.11221700255926938</v>
      </c>
      <c r="AL396" s="103">
        <f t="shared" si="270"/>
        <v>1.6665371072075992</v>
      </c>
      <c r="AM396" s="103">
        <f t="shared" si="271"/>
        <v>1.1006351048344249</v>
      </c>
      <c r="AN396" s="103">
        <f t="shared" si="276"/>
        <v>58.102137815259951</v>
      </c>
      <c r="AO396" s="103">
        <f t="shared" si="276"/>
        <v>58.102137815259951</v>
      </c>
      <c r="AP396" s="103">
        <f t="shared" si="276"/>
        <v>58.102137815259937</v>
      </c>
      <c r="AQ396" s="103">
        <f t="shared" si="276"/>
        <v>58.102137815252796</v>
      </c>
      <c r="AR396" s="103">
        <f t="shared" si="276"/>
        <v>58.102137811596855</v>
      </c>
      <c r="AS396" s="103">
        <f t="shared" si="276"/>
        <v>58.10213593988194</v>
      </c>
      <c r="AT396" s="103">
        <f t="shared" si="276"/>
        <v>58.10120285748534</v>
      </c>
      <c r="AU396" s="103">
        <f t="shared" si="273"/>
        <v>57.989421454707347</v>
      </c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</row>
    <row r="397" spans="1:64" ht="12.95" customHeight="1" x14ac:dyDescent="0.2">
      <c r="A397" s="138" t="s">
        <v>3</v>
      </c>
      <c r="B397" s="139" t="s">
        <v>79</v>
      </c>
      <c r="C397" s="140">
        <v>56936.878100000002</v>
      </c>
      <c r="D397" s="140">
        <v>2.0000000000000001E-4</v>
      </c>
      <c r="E397" s="48">
        <f t="shared" si="252"/>
        <v>4498.462485373183</v>
      </c>
      <c r="F397" s="48">
        <f t="shared" si="253"/>
        <v>4498.5</v>
      </c>
      <c r="G397" s="48">
        <f t="shared" si="248"/>
        <v>-3.6996999995608348E-2</v>
      </c>
      <c r="H397" s="48"/>
      <c r="I397" s="48"/>
      <c r="J397" s="48"/>
      <c r="K397" s="48">
        <f t="shared" si="274"/>
        <v>-3.6996999995608348E-2</v>
      </c>
      <c r="L397" s="48"/>
      <c r="M397" s="48"/>
      <c r="N397" s="48"/>
      <c r="O397" s="48">
        <f t="shared" ca="1" si="251"/>
        <v>-2.6314063796186879E-2</v>
      </c>
      <c r="P397" s="48">
        <f t="shared" si="255"/>
        <v>-1.7092956732276968E-2</v>
      </c>
      <c r="Q397" s="91">
        <f t="shared" si="256"/>
        <v>41918.378100000002</v>
      </c>
      <c r="R397" s="48"/>
      <c r="S397" s="48">
        <f t="shared" si="257"/>
        <v>3.9617093822856732E-4</v>
      </c>
      <c r="T397" s="48">
        <f t="shared" si="275"/>
        <v>1</v>
      </c>
      <c r="U397" s="48">
        <f t="shared" si="249"/>
        <v>3.9617093822856732E-4</v>
      </c>
      <c r="V397" s="48"/>
      <c r="W397" s="48"/>
      <c r="X397" s="48"/>
      <c r="Y397" s="48"/>
      <c r="Z397" s="48">
        <f t="shared" si="259"/>
        <v>4498.5</v>
      </c>
      <c r="AA397" s="48">
        <f t="shared" si="260"/>
        <v>-3.1251752335671474E-3</v>
      </c>
      <c r="AB397" s="48">
        <f t="shared" si="261"/>
        <v>-4.9812670862191308E-2</v>
      </c>
      <c r="AC397" s="48">
        <f t="shared" si="262"/>
        <v>-1.9904043263331381E-2</v>
      </c>
      <c r="AD397" s="48">
        <f t="shared" si="263"/>
        <v>-3.3871824762041203E-2</v>
      </c>
      <c r="AE397" s="48">
        <f t="shared" si="264"/>
        <v>1.1473005127104277E-3</v>
      </c>
      <c r="AF397" s="48">
        <f t="shared" si="265"/>
        <v>-1.9904043263331381E-2</v>
      </c>
      <c r="AG397" s="42"/>
      <c r="AH397" s="48">
        <f t="shared" si="266"/>
        <v>1.2815670866582958E-2</v>
      </c>
      <c r="AI397" s="48">
        <f t="shared" si="267"/>
        <v>0.94299694823781144</v>
      </c>
      <c r="AJ397" s="48">
        <f t="shared" si="268"/>
        <v>0.81083032642471331</v>
      </c>
      <c r="AK397" s="48">
        <f t="shared" si="269"/>
        <v>9.7259677265948821E-2</v>
      </c>
      <c r="AL397" s="48">
        <f t="shared" si="270"/>
        <v>2.1009260709878821</v>
      </c>
      <c r="AM397" s="48">
        <f t="shared" si="271"/>
        <v>1.7451870900637019</v>
      </c>
      <c r="AN397" s="48">
        <f t="shared" si="276"/>
        <v>58.549235561952393</v>
      </c>
      <c r="AO397" s="48">
        <f t="shared" si="276"/>
        <v>58.549235560926192</v>
      </c>
      <c r="AP397" s="48">
        <f t="shared" si="276"/>
        <v>58.54923558277337</v>
      </c>
      <c r="AQ397" s="48">
        <f t="shared" si="276"/>
        <v>58.54923511766043</v>
      </c>
      <c r="AR397" s="48">
        <f t="shared" si="276"/>
        <v>58.54924501952528</v>
      </c>
      <c r="AS397" s="48">
        <f t="shared" si="276"/>
        <v>58.549034170895077</v>
      </c>
      <c r="AT397" s="48">
        <f t="shared" si="276"/>
        <v>58.553503195093171</v>
      </c>
      <c r="AU397" s="48">
        <f t="shared" si="273"/>
        <v>58.446754133160951</v>
      </c>
    </row>
    <row r="398" spans="1:64" s="48" customFormat="1" ht="12.95" customHeight="1" x14ac:dyDescent="0.2">
      <c r="A398" s="126" t="s">
        <v>1420</v>
      </c>
      <c r="B398" s="213"/>
      <c r="C398" s="38">
        <v>56955.616099999999</v>
      </c>
      <c r="D398" s="38">
        <v>1E-4</v>
      </c>
      <c r="E398" s="48">
        <f t="shared" si="252"/>
        <v>4517.4626496397304</v>
      </c>
      <c r="F398" s="48">
        <f t="shared" si="253"/>
        <v>4517.5</v>
      </c>
      <c r="G398" s="48">
        <f t="shared" si="248"/>
        <v>-3.6834999998973217E-2</v>
      </c>
      <c r="K398" s="48">
        <f t="shared" si="274"/>
        <v>-3.6834999998973217E-2</v>
      </c>
      <c r="O398" s="48">
        <f t="shared" ca="1" si="251"/>
        <v>-2.6715003370016865E-2</v>
      </c>
      <c r="P398" s="48">
        <f t="shared" si="255"/>
        <v>-1.6806840256477745E-2</v>
      </c>
      <c r="Q398" s="91">
        <f t="shared" si="256"/>
        <v>41937.116099999999</v>
      </c>
      <c r="S398" s="48">
        <f t="shared" si="257"/>
        <v>4.011271826709163E-4</v>
      </c>
      <c r="T398" s="48">
        <f t="shared" si="275"/>
        <v>1</v>
      </c>
      <c r="U398" s="48">
        <f t="shared" si="249"/>
        <v>4.011271826709163E-4</v>
      </c>
      <c r="Z398" s="103">
        <f t="shared" si="259"/>
        <v>4517.5</v>
      </c>
      <c r="AA398" s="103">
        <f t="shared" si="260"/>
        <v>-2.8792694965497079E-3</v>
      </c>
      <c r="AB398" s="103">
        <f t="shared" si="261"/>
        <v>-4.9936912729063379E-2</v>
      </c>
      <c r="AC398" s="103">
        <f t="shared" si="262"/>
        <v>-2.0028159742495472E-2</v>
      </c>
      <c r="AD398" s="103">
        <f t="shared" si="263"/>
        <v>-3.3955730502423509E-2</v>
      </c>
      <c r="AE398" s="103">
        <f t="shared" si="264"/>
        <v>1.1529916339532143E-3</v>
      </c>
      <c r="AF398" s="103">
        <f t="shared" si="265"/>
        <v>-2.0028159742495472E-2</v>
      </c>
      <c r="AG398" s="118"/>
      <c r="AH398" s="103">
        <f t="shared" si="266"/>
        <v>1.3101912730090166E-2</v>
      </c>
      <c r="AI398" s="103">
        <f t="shared" si="267"/>
        <v>0.94066962060746795</v>
      </c>
      <c r="AJ398" s="103">
        <f t="shared" si="268"/>
        <v>0.82469966411149742</v>
      </c>
      <c r="AK398" s="103">
        <f t="shared" si="269"/>
        <v>9.5857700855056419E-2</v>
      </c>
      <c r="AL398" s="103">
        <f t="shared" si="270"/>
        <v>2.1250276302853663</v>
      </c>
      <c r="AM398" s="103">
        <f t="shared" si="271"/>
        <v>1.7949904832248351</v>
      </c>
      <c r="AN398" s="103">
        <f t="shared" si="276"/>
        <v>58.574662570012073</v>
      </c>
      <c r="AO398" s="103">
        <f t="shared" si="276"/>
        <v>58.574662568596246</v>
      </c>
      <c r="AP398" s="103">
        <f t="shared" si="276"/>
        <v>58.574662597163027</v>
      </c>
      <c r="AQ398" s="103">
        <f t="shared" si="276"/>
        <v>58.574662020779378</v>
      </c>
      <c r="AR398" s="103">
        <f t="shared" si="276"/>
        <v>58.574673650172421</v>
      </c>
      <c r="AS398" s="103">
        <f t="shared" si="276"/>
        <v>58.574438956480563</v>
      </c>
      <c r="AT398" s="103">
        <f t="shared" si="276"/>
        <v>58.579153761962189</v>
      </c>
      <c r="AU398" s="103">
        <f t="shared" si="273"/>
        <v>58.473408491721131</v>
      </c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</row>
    <row r="399" spans="1:64" s="48" customFormat="1" ht="12.95" customHeight="1" x14ac:dyDescent="0.2">
      <c r="A399" s="38" t="s">
        <v>1424</v>
      </c>
      <c r="B399" s="213" t="s">
        <v>79</v>
      </c>
      <c r="C399" s="38">
        <v>57220.412100000001</v>
      </c>
      <c r="D399" s="38">
        <v>1E-4</v>
      </c>
      <c r="E399" s="48">
        <f t="shared" si="252"/>
        <v>4785.9634233149027</v>
      </c>
      <c r="F399" s="48">
        <f t="shared" si="253"/>
        <v>4786</v>
      </c>
      <c r="G399" s="48">
        <f t="shared" ref="G399:G422" si="277">+C399-(C$7+F399*C$8)</f>
        <v>-3.6071999995328952E-2</v>
      </c>
      <c r="K399" s="48">
        <f t="shared" si="274"/>
        <v>-3.6071999995328952E-2</v>
      </c>
      <c r="O399" s="48">
        <f t="shared" ca="1" si="251"/>
        <v>-3.2380912610719459E-2</v>
      </c>
      <c r="P399" s="48">
        <f t="shared" si="255"/>
        <v>-1.3896223083697198E-2</v>
      </c>
      <c r="Q399" s="91">
        <f t="shared" si="256"/>
        <v>42201.912100000001</v>
      </c>
      <c r="S399" s="48">
        <f t="shared" si="257"/>
        <v>4.9176508163445995E-4</v>
      </c>
      <c r="T399" s="48">
        <f t="shared" si="275"/>
        <v>1</v>
      </c>
      <c r="U399" s="48">
        <f t="shared" ref="U399:U422" si="278">+T399*S399</f>
        <v>4.9176508163445995E-4</v>
      </c>
      <c r="Z399" s="48">
        <f t="shared" si="259"/>
        <v>4786</v>
      </c>
      <c r="AA399" s="48">
        <f t="shared" si="260"/>
        <v>-4.238234734812614E-4</v>
      </c>
      <c r="AB399" s="48">
        <f t="shared" si="261"/>
        <v>-5.2202297844906861E-2</v>
      </c>
      <c r="AC399" s="48">
        <f t="shared" si="262"/>
        <v>-2.2175776911631754E-2</v>
      </c>
      <c r="AD399" s="48">
        <f t="shared" si="263"/>
        <v>-3.5648176521847694E-2</v>
      </c>
      <c r="AE399" s="48">
        <f t="shared" si="264"/>
        <v>1.2707924893328132E-3</v>
      </c>
      <c r="AF399" s="48">
        <f t="shared" si="265"/>
        <v>-2.2175776911631754E-2</v>
      </c>
      <c r="AG399" s="42"/>
      <c r="AH399" s="48">
        <f t="shared" si="266"/>
        <v>1.613029784957791E-2</v>
      </c>
      <c r="AI399" s="48">
        <f t="shared" si="267"/>
        <v>0.91286359429322361</v>
      </c>
      <c r="AJ399" s="48">
        <f t="shared" si="268"/>
        <v>0.96326505711310206</v>
      </c>
      <c r="AK399" s="48">
        <f t="shared" si="269"/>
        <v>7.152649531875116E-2</v>
      </c>
      <c r="AL399" s="48">
        <f t="shared" si="270"/>
        <v>2.454263009941688</v>
      </c>
      <c r="AM399" s="48">
        <f t="shared" si="271"/>
        <v>2.7943447557745298</v>
      </c>
      <c r="AN399" s="48">
        <f t="shared" si="276"/>
        <v>58.927931161135227</v>
      </c>
      <c r="AO399" s="48">
        <f t="shared" si="276"/>
        <v>58.927931137281313</v>
      </c>
      <c r="AP399" s="48">
        <f t="shared" si="276"/>
        <v>58.9279314298524</v>
      </c>
      <c r="AQ399" s="48">
        <f t="shared" si="276"/>
        <v>58.927927841427731</v>
      </c>
      <c r="AR399" s="48">
        <f t="shared" si="276"/>
        <v>58.927971853101099</v>
      </c>
      <c r="AS399" s="48">
        <f t="shared" si="276"/>
        <v>58.92743192642498</v>
      </c>
      <c r="AT399" s="48">
        <f t="shared" si="276"/>
        <v>58.934036551599604</v>
      </c>
      <c r="AU399" s="48">
        <f t="shared" si="273"/>
        <v>58.850076664005769</v>
      </c>
    </row>
    <row r="400" spans="1:64" ht="12.95" customHeight="1" x14ac:dyDescent="0.2">
      <c r="A400" s="96" t="s">
        <v>5</v>
      </c>
      <c r="B400" s="97" t="s">
        <v>79</v>
      </c>
      <c r="C400" s="98">
        <v>57222.878499999999</v>
      </c>
      <c r="D400" s="98">
        <v>2.0000000000000001E-4</v>
      </c>
      <c r="E400" s="48">
        <f t="shared" si="252"/>
        <v>4788.4643308368886</v>
      </c>
      <c r="F400" s="48">
        <f t="shared" si="253"/>
        <v>4788.5</v>
      </c>
      <c r="G400" s="48">
        <f t="shared" si="277"/>
        <v>-3.517699999792967E-2</v>
      </c>
      <c r="H400" s="48"/>
      <c r="I400" s="48"/>
      <c r="J400" s="48"/>
      <c r="K400" s="48">
        <f t="shared" si="274"/>
        <v>-3.517699999792967E-2</v>
      </c>
      <c r="L400" s="48"/>
      <c r="M400" s="48"/>
      <c r="N400" s="48"/>
      <c r="O400" s="48">
        <f t="shared" ca="1" si="251"/>
        <v>-3.2433667817802353E-2</v>
      </c>
      <c r="P400" s="48">
        <f t="shared" si="255"/>
        <v>-1.3879759603041202E-2</v>
      </c>
      <c r="Q400" s="91">
        <f t="shared" si="256"/>
        <v>42204.378499999999</v>
      </c>
      <c r="R400" s="48"/>
      <c r="S400" s="48">
        <f t="shared" si="257"/>
        <v>4.5357244843766912E-4</v>
      </c>
      <c r="T400" s="48">
        <f t="shared" si="275"/>
        <v>1</v>
      </c>
      <c r="U400" s="48">
        <f t="shared" si="278"/>
        <v>4.5357244843766912E-4</v>
      </c>
      <c r="V400" s="48"/>
      <c r="W400" s="48"/>
      <c r="X400" s="48"/>
      <c r="Y400" s="48"/>
      <c r="Z400" s="48">
        <f t="shared" si="259"/>
        <v>4788.5</v>
      </c>
      <c r="AA400" s="48">
        <f t="shared" si="260"/>
        <v>-4.102220574256181E-4</v>
      </c>
      <c r="AB400" s="48">
        <f t="shared" si="261"/>
        <v>-5.1326259571881437E-2</v>
      </c>
      <c r="AC400" s="48">
        <f t="shared" si="262"/>
        <v>-2.1297240394888468E-2</v>
      </c>
      <c r="AD400" s="48">
        <f t="shared" si="263"/>
        <v>-3.4766777940504048E-2</v>
      </c>
      <c r="AE400" s="48">
        <f t="shared" si="264"/>
        <v>1.208728848364319E-3</v>
      </c>
      <c r="AF400" s="48">
        <f t="shared" si="265"/>
        <v>-2.1297240394888468E-2</v>
      </c>
      <c r="AG400" s="42"/>
      <c r="AH400" s="48">
        <f t="shared" si="266"/>
        <v>1.6149259573951767E-2</v>
      </c>
      <c r="AI400" s="48">
        <f t="shared" si="267"/>
        <v>0.91265093961612564</v>
      </c>
      <c r="AJ400" s="48">
        <f t="shared" si="268"/>
        <v>0.96406066608443652</v>
      </c>
      <c r="AK400" s="48">
        <f t="shared" si="269"/>
        <v>7.1266642843153039E-2</v>
      </c>
      <c r="AL400" s="48">
        <f t="shared" si="270"/>
        <v>2.4572415076849605</v>
      </c>
      <c r="AM400" s="48">
        <f t="shared" si="271"/>
        <v>2.8075174273373911</v>
      </c>
      <c r="AN400" s="48">
        <f t="shared" si="276"/>
        <v>58.931173546596405</v>
      </c>
      <c r="AO400" s="48">
        <f t="shared" si="276"/>
        <v>58.931173522364723</v>
      </c>
      <c r="AP400" s="48">
        <f t="shared" si="276"/>
        <v>58.931173818653384</v>
      </c>
      <c r="AQ400" s="48">
        <f t="shared" si="276"/>
        <v>58.931170195829843</v>
      </c>
      <c r="AR400" s="48">
        <f t="shared" si="276"/>
        <v>58.93121449248698</v>
      </c>
      <c r="AS400" s="48">
        <f t="shared" si="276"/>
        <v>58.930672744591448</v>
      </c>
      <c r="AT400" s="48">
        <f t="shared" si="276"/>
        <v>58.937279345680267</v>
      </c>
      <c r="AU400" s="48">
        <f t="shared" si="273"/>
        <v>58.853583816447895</v>
      </c>
    </row>
    <row r="401" spans="1:47" s="48" customFormat="1" ht="12.95" customHeight="1" x14ac:dyDescent="0.2">
      <c r="A401" s="92" t="s">
        <v>12</v>
      </c>
      <c r="B401" s="217" t="s">
        <v>78</v>
      </c>
      <c r="C401" s="93">
        <v>57248.518550000001</v>
      </c>
      <c r="D401" s="93">
        <v>2.9999999999999997E-4</v>
      </c>
      <c r="E401" s="48">
        <f t="shared" ref="E401:E422" si="279">+(C401-C$7)/C$8</f>
        <v>4814.46311201965</v>
      </c>
      <c r="F401" s="48">
        <f t="shared" si="253"/>
        <v>4814.5</v>
      </c>
      <c r="G401" s="48">
        <f t="shared" si="277"/>
        <v>-3.6378999997396022E-2</v>
      </c>
      <c r="K401" s="48">
        <f t="shared" si="274"/>
        <v>-3.6378999997396022E-2</v>
      </c>
      <c r="O401" s="48">
        <f t="shared" ref="O401:O422" ca="1" si="280">C$11+C$12*F401</f>
        <v>-3.2982321971464418E-2</v>
      </c>
      <c r="P401" s="48">
        <f t="shared" ref="P401:P422" si="281">R$2+R$3*F401++R$4*F401^2+R$5*SIN(RADIANS(R$6*F401+R$7))</f>
        <v>-1.3720788483334915E-2</v>
      </c>
      <c r="Q401" s="91">
        <f t="shared" ref="Q401:Q422" si="282">+C401-15018.5</f>
        <v>42230.018550000001</v>
      </c>
      <c r="S401" s="48">
        <f t="shared" ref="S401:S422" si="283">+(P401-G401)^2</f>
        <v>5.1339454901593137E-4</v>
      </c>
      <c r="T401" s="48">
        <f t="shared" si="275"/>
        <v>1</v>
      </c>
      <c r="U401" s="48">
        <f t="shared" si="278"/>
        <v>5.1339454901593137E-4</v>
      </c>
      <c r="Z401" s="48">
        <f t="shared" ref="Z401:Z422" si="284">F401</f>
        <v>4814.5</v>
      </c>
      <c r="AA401" s="48">
        <f t="shared" ref="AA401:AA422" si="285">AB$3+AB$4*Z401+AB$5*Z401^2+AH401</f>
        <v>-2.7912852618030767E-4</v>
      </c>
      <c r="AB401" s="48">
        <f t="shared" ref="AB401:AB422" si="286">IF(S401&lt;&gt;0,G401-AH401, -9999)</f>
        <v>-5.2715128395857035E-2</v>
      </c>
      <c r="AC401" s="48">
        <f t="shared" ref="AC401:AC422" si="287">+G401-P401</f>
        <v>-2.2658211514061107E-2</v>
      </c>
      <c r="AD401" s="48">
        <f t="shared" ref="AD401:AD422" si="288">IF(S401&lt;&gt;0,G401-AA401, -9999)</f>
        <v>-3.6099871471215711E-2</v>
      </c>
      <c r="AE401" s="48">
        <f t="shared" ref="AE401:AE422" si="289">+(G401-AA401)^2*T401</f>
        <v>1.3032007202382939E-3</v>
      </c>
      <c r="AF401" s="48">
        <f t="shared" ref="AF401:AF422" si="290">IF(S401&lt;&gt;0,G401-P401, -9999)</f>
        <v>-2.2658211514061107E-2</v>
      </c>
      <c r="AG401" s="42"/>
      <c r="AH401" s="48">
        <f t="shared" ref="AH401:AH422" si="291">$AB$6*($AB$11/AI401*AJ401+$AB$12)</f>
        <v>1.6336128398461013E-2</v>
      </c>
      <c r="AI401" s="48">
        <f t="shared" ref="AI401:AI422" si="292">1+$AB$7*COS(AL401)</f>
        <v>0.91049116359633731</v>
      </c>
      <c r="AJ401" s="48">
        <f t="shared" ref="AJ401:AJ422" si="293">SIN(AL401+RADIANS($AB$9))</f>
        <v>0.97180764439834988</v>
      </c>
      <c r="AK401" s="48">
        <f t="shared" si="269"/>
        <v>6.8534377780363739E-2</v>
      </c>
      <c r="AL401" s="48">
        <f t="shared" si="270"/>
        <v>2.4881369075984532</v>
      </c>
      <c r="AM401" s="48">
        <f t="shared" si="271"/>
        <v>2.950958691678907</v>
      </c>
      <c r="AN401" s="48">
        <f t="shared" ref="AN401:AT410" si="294">$AU401+$AB$7*SIN(AO401)</f>
        <v>58.964850243283522</v>
      </c>
      <c r="AO401" s="48">
        <f t="shared" si="294"/>
        <v>58.964850214998265</v>
      </c>
      <c r="AP401" s="48">
        <f t="shared" si="294"/>
        <v>58.964850550329764</v>
      </c>
      <c r="AQ401" s="48">
        <f t="shared" si="294"/>
        <v>58.964846574852523</v>
      </c>
      <c r="AR401" s="48">
        <f t="shared" si="294"/>
        <v>58.964893704683085</v>
      </c>
      <c r="AS401" s="48">
        <f t="shared" si="294"/>
        <v>58.964334847238092</v>
      </c>
      <c r="AT401" s="48">
        <f t="shared" si="294"/>
        <v>58.970943988726027</v>
      </c>
      <c r="AU401" s="48">
        <f t="shared" ref="AU401:AU422" si="295">RADIANS($AB$9)+$AB$18*(F401-AB$15)</f>
        <v>58.890058201846038</v>
      </c>
    </row>
    <row r="402" spans="1:47" s="48" customFormat="1" ht="12.95" customHeight="1" x14ac:dyDescent="0.2">
      <c r="A402" s="92" t="s">
        <v>12</v>
      </c>
      <c r="B402" s="217" t="s">
        <v>78</v>
      </c>
      <c r="C402" s="93">
        <v>57259.365570000002</v>
      </c>
      <c r="D402" s="93">
        <v>2.0000000000000001E-4</v>
      </c>
      <c r="E402" s="48">
        <f t="shared" si="279"/>
        <v>4825.4618932024105</v>
      </c>
      <c r="F402" s="48">
        <f t="shared" si="253"/>
        <v>4825.5</v>
      </c>
      <c r="G402" s="48">
        <f t="shared" si="277"/>
        <v>-3.7580999996862374E-2</v>
      </c>
      <c r="K402" s="48">
        <f t="shared" si="274"/>
        <v>-3.7580999996862374E-2</v>
      </c>
      <c r="O402" s="48">
        <f t="shared" ca="1" si="280"/>
        <v>-3.3214444882629146E-2</v>
      </c>
      <c r="P402" s="48">
        <f t="shared" si="281"/>
        <v>-1.3660292084663218E-2</v>
      </c>
      <c r="Q402" s="91">
        <f t="shared" si="282"/>
        <v>42240.865570000002</v>
      </c>
      <c r="S402" s="48">
        <f t="shared" si="283"/>
        <v>5.7220026702074734E-4</v>
      </c>
      <c r="T402" s="48">
        <f t="shared" si="275"/>
        <v>1</v>
      </c>
      <c r="U402" s="48">
        <f t="shared" si="278"/>
        <v>5.7220026702074734E-4</v>
      </c>
      <c r="Z402" s="48">
        <f t="shared" si="284"/>
        <v>4825.5</v>
      </c>
      <c r="AA402" s="48">
        <f t="shared" si="285"/>
        <v>-2.2936603595096611E-4</v>
      </c>
      <c r="AB402" s="48">
        <f t="shared" si="286"/>
        <v>-5.3990503551878427E-2</v>
      </c>
      <c r="AC402" s="48">
        <f t="shared" si="287"/>
        <v>-2.3920707912199156E-2</v>
      </c>
      <c r="AD402" s="48">
        <f t="shared" si="288"/>
        <v>-3.7351633960911408E-2</v>
      </c>
      <c r="AE402" s="48">
        <f t="shared" si="289"/>
        <v>1.3951445595499104E-3</v>
      </c>
      <c r="AF402" s="48">
        <f t="shared" si="290"/>
        <v>-2.3920707912199156E-2</v>
      </c>
      <c r="AG402" s="42"/>
      <c r="AH402" s="48">
        <f t="shared" si="291"/>
        <v>1.6409503555016056E-2</v>
      </c>
      <c r="AI402" s="48">
        <f t="shared" si="292"/>
        <v>0.90960594024327734</v>
      </c>
      <c r="AJ402" s="48">
        <f t="shared" si="293"/>
        <v>0.97479669453314099</v>
      </c>
      <c r="AK402" s="48">
        <f t="shared" si="269"/>
        <v>6.7362502126756818E-2</v>
      </c>
      <c r="AL402" s="48">
        <f t="shared" si="270"/>
        <v>2.5011645920247503</v>
      </c>
      <c r="AM402" s="48">
        <f t="shared" si="271"/>
        <v>3.0154364034845815</v>
      </c>
      <c r="AN402" s="48">
        <f t="shared" si="294"/>
        <v>58.979074380822844</v>
      </c>
      <c r="AO402" s="48">
        <f t="shared" si="294"/>
        <v>58.979074350765757</v>
      </c>
      <c r="AP402" s="48">
        <f t="shared" si="294"/>
        <v>58.979074702699897</v>
      </c>
      <c r="AQ402" s="48">
        <f t="shared" si="294"/>
        <v>58.979070581946026</v>
      </c>
      <c r="AR402" s="48">
        <f t="shared" si="294"/>
        <v>58.97911883043264</v>
      </c>
      <c r="AS402" s="48">
        <f t="shared" si="294"/>
        <v>58.978553779713117</v>
      </c>
      <c r="AT402" s="48">
        <f t="shared" si="294"/>
        <v>58.985154110363695</v>
      </c>
      <c r="AU402" s="48">
        <f t="shared" si="295"/>
        <v>58.905489672591408</v>
      </c>
    </row>
    <row r="403" spans="1:47" s="48" customFormat="1" ht="12.95" customHeight="1" x14ac:dyDescent="0.2">
      <c r="A403" s="92" t="s">
        <v>12</v>
      </c>
      <c r="B403" s="217" t="s">
        <v>78</v>
      </c>
      <c r="C403" s="93">
        <v>57259.367059999997</v>
      </c>
      <c r="D403" s="93">
        <v>2.9999999999999997E-4</v>
      </c>
      <c r="E403" s="48">
        <f t="shared" si="279"/>
        <v>4825.4634040490682</v>
      </c>
      <c r="F403" s="48">
        <f t="shared" si="253"/>
        <v>4825.5</v>
      </c>
      <c r="G403" s="48">
        <f t="shared" si="277"/>
        <v>-3.6091000001761131E-2</v>
      </c>
      <c r="K403" s="48">
        <f t="shared" si="274"/>
        <v>-3.6091000001761131E-2</v>
      </c>
      <c r="O403" s="48">
        <f t="shared" ca="1" si="280"/>
        <v>-3.3214444882629146E-2</v>
      </c>
      <c r="P403" s="48">
        <f t="shared" si="281"/>
        <v>-1.3660292084663218E-2</v>
      </c>
      <c r="Q403" s="91">
        <f t="shared" si="282"/>
        <v>42240.867059999997</v>
      </c>
      <c r="S403" s="48">
        <f t="shared" si="283"/>
        <v>5.0313665766215895E-4</v>
      </c>
      <c r="T403" s="48">
        <f t="shared" si="275"/>
        <v>1</v>
      </c>
      <c r="U403" s="48">
        <f t="shared" si="278"/>
        <v>5.0313665766215895E-4</v>
      </c>
      <c r="Z403" s="48">
        <f t="shared" si="284"/>
        <v>4825.5</v>
      </c>
      <c r="AA403" s="48">
        <f t="shared" si="285"/>
        <v>-2.2936603595096611E-4</v>
      </c>
      <c r="AB403" s="48">
        <f t="shared" si="286"/>
        <v>-5.2500503556777184E-2</v>
      </c>
      <c r="AC403" s="48">
        <f t="shared" si="287"/>
        <v>-2.2430707917097913E-2</v>
      </c>
      <c r="AD403" s="48">
        <f t="shared" si="288"/>
        <v>-3.5861633965810165E-2</v>
      </c>
      <c r="AE403" s="48">
        <f t="shared" si="289"/>
        <v>1.2860567906977493E-3</v>
      </c>
      <c r="AF403" s="48">
        <f t="shared" si="290"/>
        <v>-2.2430707917097913E-2</v>
      </c>
      <c r="AG403" s="42"/>
      <c r="AH403" s="48">
        <f t="shared" si="291"/>
        <v>1.6409503555016056E-2</v>
      </c>
      <c r="AI403" s="48">
        <f t="shared" si="292"/>
        <v>0.90960594024327734</v>
      </c>
      <c r="AJ403" s="48">
        <f t="shared" si="293"/>
        <v>0.97479669453314099</v>
      </c>
      <c r="AK403" s="48">
        <f t="shared" si="269"/>
        <v>6.7362502126756818E-2</v>
      </c>
      <c r="AL403" s="48">
        <f t="shared" si="270"/>
        <v>2.5011645920247503</v>
      </c>
      <c r="AM403" s="48">
        <f t="shared" si="271"/>
        <v>3.0154364034845815</v>
      </c>
      <c r="AN403" s="48">
        <f t="shared" si="294"/>
        <v>58.979074380822844</v>
      </c>
      <c r="AO403" s="48">
        <f t="shared" si="294"/>
        <v>58.979074350765757</v>
      </c>
      <c r="AP403" s="48">
        <f t="shared" si="294"/>
        <v>58.979074702699897</v>
      </c>
      <c r="AQ403" s="48">
        <f t="shared" si="294"/>
        <v>58.979070581946026</v>
      </c>
      <c r="AR403" s="48">
        <f t="shared" si="294"/>
        <v>58.97911883043264</v>
      </c>
      <c r="AS403" s="48">
        <f t="shared" si="294"/>
        <v>58.978553779713117</v>
      </c>
      <c r="AT403" s="48">
        <f t="shared" si="294"/>
        <v>58.985154110363695</v>
      </c>
      <c r="AU403" s="48">
        <f t="shared" si="295"/>
        <v>58.905489672591408</v>
      </c>
    </row>
    <row r="404" spans="1:47" s="48" customFormat="1" ht="12.95" customHeight="1" x14ac:dyDescent="0.2">
      <c r="A404" s="92" t="s">
        <v>12</v>
      </c>
      <c r="B404" s="217" t="s">
        <v>78</v>
      </c>
      <c r="C404" s="93">
        <v>57259.367270000002</v>
      </c>
      <c r="D404" s="93">
        <v>2.0000000000000001E-4</v>
      </c>
      <c r="E404" s="48">
        <f t="shared" si="279"/>
        <v>4825.4636169871937</v>
      </c>
      <c r="F404" s="48">
        <f t="shared" si="253"/>
        <v>4825.5</v>
      </c>
      <c r="G404" s="48">
        <f t="shared" si="277"/>
        <v>-3.5880999996152241E-2</v>
      </c>
      <c r="K404" s="48">
        <f t="shared" si="274"/>
        <v>-3.5880999996152241E-2</v>
      </c>
      <c r="O404" s="48">
        <f t="shared" ca="1" si="280"/>
        <v>-3.3214444882629146E-2</v>
      </c>
      <c r="P404" s="48">
        <f t="shared" si="281"/>
        <v>-1.3660292084663218E-2</v>
      </c>
      <c r="Q404" s="91">
        <f t="shared" si="282"/>
        <v>42240.867270000002</v>
      </c>
      <c r="S404" s="48">
        <f t="shared" si="283"/>
        <v>4.9375986008771088E-4</v>
      </c>
      <c r="T404" s="48">
        <f t="shared" si="275"/>
        <v>1</v>
      </c>
      <c r="U404" s="48">
        <f t="shared" si="278"/>
        <v>4.9375986008771088E-4</v>
      </c>
      <c r="Z404" s="48">
        <f t="shared" si="284"/>
        <v>4825.5</v>
      </c>
      <c r="AA404" s="48">
        <f t="shared" si="285"/>
        <v>-2.2936603595096611E-4</v>
      </c>
      <c r="AB404" s="48">
        <f t="shared" si="286"/>
        <v>-5.2290503551168294E-2</v>
      </c>
      <c r="AC404" s="48">
        <f t="shared" si="287"/>
        <v>-2.2220707911489022E-2</v>
      </c>
      <c r="AD404" s="48">
        <f t="shared" si="288"/>
        <v>-3.5651633960201275E-2</v>
      </c>
      <c r="AE404" s="48">
        <f t="shared" si="289"/>
        <v>1.2710390040321768E-3</v>
      </c>
      <c r="AF404" s="48">
        <f t="shared" si="290"/>
        <v>-2.2220707911489022E-2</v>
      </c>
      <c r="AG404" s="42"/>
      <c r="AH404" s="48">
        <f t="shared" si="291"/>
        <v>1.6409503555016056E-2</v>
      </c>
      <c r="AI404" s="48">
        <f t="shared" si="292"/>
        <v>0.90960594024327734</v>
      </c>
      <c r="AJ404" s="48">
        <f t="shared" si="293"/>
        <v>0.97479669453314099</v>
      </c>
      <c r="AK404" s="48">
        <f t="shared" si="269"/>
        <v>6.7362502126756818E-2</v>
      </c>
      <c r="AL404" s="48">
        <f t="shared" si="270"/>
        <v>2.5011645920247503</v>
      </c>
      <c r="AM404" s="48">
        <f t="shared" si="271"/>
        <v>3.0154364034845815</v>
      </c>
      <c r="AN404" s="48">
        <f t="shared" si="294"/>
        <v>58.979074380822844</v>
      </c>
      <c r="AO404" s="48">
        <f t="shared" si="294"/>
        <v>58.979074350765757</v>
      </c>
      <c r="AP404" s="48">
        <f t="shared" si="294"/>
        <v>58.979074702699897</v>
      </c>
      <c r="AQ404" s="48">
        <f t="shared" si="294"/>
        <v>58.979070581946026</v>
      </c>
      <c r="AR404" s="48">
        <f t="shared" si="294"/>
        <v>58.97911883043264</v>
      </c>
      <c r="AS404" s="48">
        <f t="shared" si="294"/>
        <v>58.978553779713117</v>
      </c>
      <c r="AT404" s="48">
        <f t="shared" si="294"/>
        <v>58.985154110363695</v>
      </c>
      <c r="AU404" s="48">
        <f t="shared" si="295"/>
        <v>58.905489672591408</v>
      </c>
    </row>
    <row r="405" spans="1:47" s="48" customFormat="1" ht="12.95" customHeight="1" x14ac:dyDescent="0.2">
      <c r="A405" s="94" t="s">
        <v>10</v>
      </c>
      <c r="B405" s="218" t="s">
        <v>78</v>
      </c>
      <c r="C405" s="95">
        <v>57293.390599999999</v>
      </c>
      <c r="D405" s="95" t="s">
        <v>9</v>
      </c>
      <c r="E405" s="48">
        <f t="shared" si="279"/>
        <v>4859.9629690469101</v>
      </c>
      <c r="F405" s="48">
        <f t="shared" si="253"/>
        <v>4860</v>
      </c>
      <c r="G405" s="48">
        <f t="shared" si="277"/>
        <v>-3.6520000001473818E-2</v>
      </c>
      <c r="K405" s="48">
        <f t="shared" si="274"/>
        <v>-3.6520000001473818E-2</v>
      </c>
      <c r="O405" s="48">
        <f t="shared" ca="1" si="280"/>
        <v>-3.3942466740373059E-2</v>
      </c>
      <c r="P405" s="48">
        <f t="shared" si="281"/>
        <v>-1.3496835528864003E-2</v>
      </c>
      <c r="Q405" s="91">
        <f t="shared" si="282"/>
        <v>42274.890599999999</v>
      </c>
      <c r="S405" s="48">
        <f t="shared" si="283"/>
        <v>5.3006610233284276E-4</v>
      </c>
      <c r="T405" s="48">
        <f t="shared" si="275"/>
        <v>1</v>
      </c>
      <c r="U405" s="48">
        <f t="shared" si="278"/>
        <v>5.3006610233284276E-4</v>
      </c>
      <c r="Z405" s="48">
        <f t="shared" si="284"/>
        <v>4860</v>
      </c>
      <c r="AA405" s="48">
        <f t="shared" si="285"/>
        <v>-9.5329810357383526E-5</v>
      </c>
      <c r="AB405" s="48">
        <f t="shared" si="286"/>
        <v>-5.3137657189677119E-2</v>
      </c>
      <c r="AC405" s="48">
        <f t="shared" si="287"/>
        <v>-2.3023164472609815E-2</v>
      </c>
      <c r="AD405" s="48">
        <f t="shared" si="288"/>
        <v>-3.6424670191116434E-2</v>
      </c>
      <c r="AE405" s="48">
        <f t="shared" si="289"/>
        <v>1.3267565985316061E-3</v>
      </c>
      <c r="AF405" s="48">
        <f t="shared" si="290"/>
        <v>-2.3023164472609815E-2</v>
      </c>
      <c r="AG405" s="42"/>
      <c r="AH405" s="48">
        <f t="shared" si="291"/>
        <v>1.6617657188203301E-2</v>
      </c>
      <c r="AI405" s="48">
        <f t="shared" si="292"/>
        <v>0.90693995422498075</v>
      </c>
      <c r="AJ405" s="48">
        <f t="shared" si="293"/>
        <v>0.98306674543759132</v>
      </c>
      <c r="AK405" s="48">
        <f t="shared" si="269"/>
        <v>6.3628771891578978E-2</v>
      </c>
      <c r="AL405" s="48">
        <f t="shared" si="270"/>
        <v>2.541863761159596</v>
      </c>
      <c r="AM405" s="48">
        <f t="shared" si="271"/>
        <v>3.2342809870948122</v>
      </c>
      <c r="AN405" s="48">
        <f t="shared" si="294"/>
        <v>59.023598790076015</v>
      </c>
      <c r="AO405" s="48">
        <f t="shared" si="294"/>
        <v>59.02359875433612</v>
      </c>
      <c r="AP405" s="48">
        <f t="shared" si="294"/>
        <v>59.023599157739078</v>
      </c>
      <c r="AQ405" s="48">
        <f t="shared" si="294"/>
        <v>59.023594604445925</v>
      </c>
      <c r="AR405" s="48">
        <f t="shared" si="294"/>
        <v>59.023645997466382</v>
      </c>
      <c r="AS405" s="48">
        <f t="shared" si="294"/>
        <v>59.023065803711148</v>
      </c>
      <c r="AT405" s="48">
        <f t="shared" si="294"/>
        <v>59.029600538124967</v>
      </c>
      <c r="AU405" s="48">
        <f t="shared" si="295"/>
        <v>58.953888376292781</v>
      </c>
    </row>
    <row r="406" spans="1:47" s="48" customFormat="1" ht="12.95" customHeight="1" x14ac:dyDescent="0.2">
      <c r="A406" s="38" t="s">
        <v>1424</v>
      </c>
      <c r="B406" s="213" t="s">
        <v>78</v>
      </c>
      <c r="C406" s="38">
        <v>57326.429100000001</v>
      </c>
      <c r="D406" s="38">
        <v>2.0000000000000001E-4</v>
      </c>
      <c r="E406" s="48">
        <f t="shared" si="279"/>
        <v>4893.4637123023513</v>
      </c>
      <c r="F406" s="48">
        <f t="shared" si="253"/>
        <v>4893.5</v>
      </c>
      <c r="G406" s="48">
        <f t="shared" si="277"/>
        <v>-3.578699999343371E-2</v>
      </c>
      <c r="K406" s="48">
        <f t="shared" si="274"/>
        <v>-3.578699999343371E-2</v>
      </c>
      <c r="O406" s="48">
        <f t="shared" ca="1" si="280"/>
        <v>-3.4649386515283806E-2</v>
      </c>
      <c r="P406" s="48">
        <f t="shared" si="281"/>
        <v>-1.3376541159081656E-2</v>
      </c>
      <c r="Q406" s="91">
        <f t="shared" si="282"/>
        <v>42307.929100000001</v>
      </c>
      <c r="S406" s="48">
        <f t="shared" si="283"/>
        <v>5.0222866516618804E-4</v>
      </c>
      <c r="T406" s="48">
        <f t="shared" si="275"/>
        <v>1</v>
      </c>
      <c r="U406" s="48">
        <f t="shared" si="278"/>
        <v>5.0222866516618804E-4</v>
      </c>
      <c r="Z406" s="48">
        <f t="shared" si="284"/>
        <v>4893.5</v>
      </c>
      <c r="AA406" s="48">
        <f t="shared" si="285"/>
        <v>2.7842295159882791E-6</v>
      </c>
      <c r="AB406" s="48">
        <f t="shared" si="286"/>
        <v>-5.2574826643424687E-2</v>
      </c>
      <c r="AC406" s="48">
        <f t="shared" si="287"/>
        <v>-2.2410458834352054E-2</v>
      </c>
      <c r="AD406" s="48">
        <f t="shared" si="288"/>
        <v>-3.5789784222949698E-2</v>
      </c>
      <c r="AE406" s="48">
        <f t="shared" si="289"/>
        <v>1.2809086547252992E-3</v>
      </c>
      <c r="AF406" s="48">
        <f t="shared" si="290"/>
        <v>-2.2410458834352054E-2</v>
      </c>
      <c r="AG406" s="42"/>
      <c r="AH406" s="48">
        <f t="shared" si="291"/>
        <v>1.6787826649990976E-2</v>
      </c>
      <c r="AI406" s="48">
        <f t="shared" si="292"/>
        <v>0.90451195040616783</v>
      </c>
      <c r="AJ406" s="48">
        <f t="shared" si="293"/>
        <v>0.98950720267552461</v>
      </c>
      <c r="AK406" s="48">
        <f t="shared" si="269"/>
        <v>5.9923493863802003E-2</v>
      </c>
      <c r="AL406" s="48">
        <f t="shared" si="270"/>
        <v>2.581161969446097</v>
      </c>
      <c r="AM406" s="48">
        <f t="shared" si="271"/>
        <v>3.4747862241343683</v>
      </c>
      <c r="AN406" s="48">
        <f t="shared" si="294"/>
        <v>59.066711433424153</v>
      </c>
      <c r="AO406" s="48">
        <f t="shared" si="294"/>
        <v>59.066711392157963</v>
      </c>
      <c r="AP406" s="48">
        <f t="shared" si="294"/>
        <v>59.066711843065093</v>
      </c>
      <c r="AQ406" s="48">
        <f t="shared" si="294"/>
        <v>59.066706916088144</v>
      </c>
      <c r="AR406" s="48">
        <f t="shared" si="294"/>
        <v>59.066760751286708</v>
      </c>
      <c r="AS406" s="48">
        <f t="shared" si="294"/>
        <v>59.066172401474148</v>
      </c>
      <c r="AT406" s="48">
        <f t="shared" si="294"/>
        <v>59.072588893915103</v>
      </c>
      <c r="AU406" s="48">
        <f t="shared" si="295"/>
        <v>59.000884219017308</v>
      </c>
    </row>
    <row r="407" spans="1:47" ht="12.95" customHeight="1" x14ac:dyDescent="0.2">
      <c r="A407" s="96" t="s">
        <v>4</v>
      </c>
      <c r="B407" s="97" t="s">
        <v>79</v>
      </c>
      <c r="C407" s="98">
        <v>57388.558499999999</v>
      </c>
      <c r="D407" s="98">
        <v>2.0000000000000001E-4</v>
      </c>
      <c r="E407" s="48">
        <f t="shared" si="279"/>
        <v>4956.4623677502186</v>
      </c>
      <c r="F407" s="48">
        <f t="shared" si="253"/>
        <v>4956.5</v>
      </c>
      <c r="G407" s="48">
        <f t="shared" si="277"/>
        <v>-3.7112999998498708E-2</v>
      </c>
      <c r="H407" s="48"/>
      <c r="I407" s="48"/>
      <c r="J407" s="48"/>
      <c r="K407" s="48">
        <f t="shared" si="274"/>
        <v>-3.7112999998498708E-2</v>
      </c>
      <c r="L407" s="48"/>
      <c r="M407" s="48"/>
      <c r="N407" s="48"/>
      <c r="O407" s="48">
        <f t="shared" ca="1" si="280"/>
        <v>-3.5978817733772692E-2</v>
      </c>
      <c r="P407" s="48">
        <f t="shared" si="281"/>
        <v>-1.325382730450262E-2</v>
      </c>
      <c r="Q407" s="91">
        <f t="shared" si="282"/>
        <v>42370.058499999999</v>
      </c>
      <c r="R407" s="48"/>
      <c r="S407" s="48">
        <f t="shared" si="283"/>
        <v>5.6926012164192855E-4</v>
      </c>
      <c r="T407" s="48">
        <f t="shared" si="275"/>
        <v>1</v>
      </c>
      <c r="U407" s="48">
        <f t="shared" si="278"/>
        <v>5.6926012164192855E-4</v>
      </c>
      <c r="V407" s="48"/>
      <c r="W407" s="48"/>
      <c r="X407" s="48"/>
      <c r="Y407" s="48"/>
      <c r="Z407" s="48">
        <f t="shared" si="284"/>
        <v>4956.5</v>
      </c>
      <c r="AA407" s="48">
        <f t="shared" si="285"/>
        <v>1.0169644927212132E-4</v>
      </c>
      <c r="AB407" s="48">
        <f t="shared" si="286"/>
        <v>-5.4135476516077065E-2</v>
      </c>
      <c r="AC407" s="48">
        <f t="shared" si="287"/>
        <v>-2.3859172693996088E-2</v>
      </c>
      <c r="AD407" s="48">
        <f t="shared" si="288"/>
        <v>-3.7214696447770826E-2</v>
      </c>
      <c r="AE407" s="48">
        <f t="shared" si="289"/>
        <v>1.3849336316997265E-3</v>
      </c>
      <c r="AF407" s="48">
        <f t="shared" si="290"/>
        <v>-2.3859172693996088E-2</v>
      </c>
      <c r="AG407" s="42"/>
      <c r="AH407" s="48">
        <f t="shared" si="291"/>
        <v>1.7022476517578357E-2</v>
      </c>
      <c r="AI407" s="48">
        <f t="shared" si="292"/>
        <v>0.90037651660412277</v>
      </c>
      <c r="AJ407" s="48">
        <f t="shared" si="293"/>
        <v>0.99743588859755816</v>
      </c>
      <c r="AK407" s="48">
        <f t="shared" si="269"/>
        <v>5.2763190655518911E-2</v>
      </c>
      <c r="AL407" s="48">
        <f t="shared" si="270"/>
        <v>2.6545260729457789</v>
      </c>
      <c r="AM407" s="48">
        <f t="shared" si="271"/>
        <v>4.0247142400546343</v>
      </c>
      <c r="AN407" s="48">
        <f t="shared" si="294"/>
        <v>59.147492150651431</v>
      </c>
      <c r="AO407" s="48">
        <f t="shared" si="294"/>
        <v>59.14749209984965</v>
      </c>
      <c r="AP407" s="48">
        <f t="shared" si="294"/>
        <v>59.147492626121107</v>
      </c>
      <c r="AQ407" s="48">
        <f t="shared" si="294"/>
        <v>59.147487174302832</v>
      </c>
      <c r="AR407" s="48">
        <f t="shared" si="294"/>
        <v>59.147543650604298</v>
      </c>
      <c r="AS407" s="48">
        <f t="shared" si="294"/>
        <v>59.146958509787041</v>
      </c>
      <c r="AT407" s="48">
        <f t="shared" si="294"/>
        <v>59.153011094489536</v>
      </c>
      <c r="AU407" s="48">
        <f t="shared" si="295"/>
        <v>59.089264460558958</v>
      </c>
    </row>
    <row r="408" spans="1:47" s="48" customFormat="1" ht="12.95" customHeight="1" x14ac:dyDescent="0.2">
      <c r="A408" s="92" t="s">
        <v>12</v>
      </c>
      <c r="B408" s="217" t="s">
        <v>79</v>
      </c>
      <c r="C408" s="93">
        <v>57571.499799999998</v>
      </c>
      <c r="D408" s="93">
        <v>8.0000000000000004E-4</v>
      </c>
      <c r="E408" s="48">
        <f t="shared" si="279"/>
        <v>5141.9632083487968</v>
      </c>
      <c r="F408" s="48">
        <f t="shared" si="253"/>
        <v>5142</v>
      </c>
      <c r="G408" s="48">
        <f t="shared" si="277"/>
        <v>-3.6284000001614913E-2</v>
      </c>
      <c r="K408" s="48">
        <f t="shared" si="274"/>
        <v>-3.6284000001614913E-2</v>
      </c>
      <c r="O408" s="48">
        <f t="shared" ca="1" si="280"/>
        <v>-3.9893254099323261E-2</v>
      </c>
      <c r="P408" s="48">
        <f t="shared" si="281"/>
        <v>-1.3682383167581514E-2</v>
      </c>
      <c r="Q408" s="91">
        <f t="shared" si="282"/>
        <v>42552.999799999998</v>
      </c>
      <c r="S408" s="48">
        <f t="shared" si="283"/>
        <v>5.1083308351246195E-4</v>
      </c>
      <c r="T408" s="48">
        <f t="shared" si="275"/>
        <v>1</v>
      </c>
      <c r="U408" s="48">
        <f t="shared" si="278"/>
        <v>5.1083308351246195E-4</v>
      </c>
      <c r="Z408" s="48">
        <f t="shared" si="284"/>
        <v>5142</v>
      </c>
      <c r="AA408" s="48">
        <f t="shared" si="285"/>
        <v>-2.5256984589110479E-4</v>
      </c>
      <c r="AB408" s="48">
        <f t="shared" si="286"/>
        <v>-5.3353629431492008E-2</v>
      </c>
      <c r="AC408" s="48">
        <f t="shared" si="287"/>
        <v>-2.2601616834033399E-2</v>
      </c>
      <c r="AD408" s="48">
        <f t="shared" si="288"/>
        <v>-3.6031430155723812E-2</v>
      </c>
      <c r="AE408" s="48">
        <f t="shared" si="289"/>
        <v>1.2982639590668032E-3</v>
      </c>
      <c r="AF408" s="48">
        <f t="shared" si="290"/>
        <v>-2.2601616834033399E-2</v>
      </c>
      <c r="AG408" s="42"/>
      <c r="AH408" s="48">
        <f t="shared" si="291"/>
        <v>1.7069629429877095E-2</v>
      </c>
      <c r="AI408" s="48">
        <f t="shared" si="292"/>
        <v>0.89148212056607601</v>
      </c>
      <c r="AJ408" s="48">
        <f t="shared" si="293"/>
        <v>0.99006034381837893</v>
      </c>
      <c r="AK408" s="48">
        <f t="shared" si="269"/>
        <v>3.0539524803827871E-2</v>
      </c>
      <c r="AL408" s="48">
        <f t="shared" si="270"/>
        <v>2.8672640575905839</v>
      </c>
      <c r="AM408" s="48">
        <f t="shared" si="271"/>
        <v>7.2447479861343282</v>
      </c>
      <c r="AN408" s="48">
        <f t="shared" si="294"/>
        <v>59.383533823666191</v>
      </c>
      <c r="AO408" s="48">
        <f t="shared" si="294"/>
        <v>59.383533765874859</v>
      </c>
      <c r="AP408" s="48">
        <f t="shared" si="294"/>
        <v>59.383534303610226</v>
      </c>
      <c r="AQ408" s="48">
        <f t="shared" si="294"/>
        <v>59.383529300099696</v>
      </c>
      <c r="AR408" s="48">
        <f t="shared" si="294"/>
        <v>59.38357585636949</v>
      </c>
      <c r="AS408" s="48">
        <f t="shared" si="294"/>
        <v>59.383142636729261</v>
      </c>
      <c r="AT408" s="48">
        <f t="shared" si="294"/>
        <v>59.387171585205415</v>
      </c>
      <c r="AU408" s="48">
        <f t="shared" si="295"/>
        <v>59.349495171764922</v>
      </c>
    </row>
    <row r="409" spans="1:47" s="48" customFormat="1" ht="12.95" customHeight="1" x14ac:dyDescent="0.2">
      <c r="A409" s="94" t="s">
        <v>10</v>
      </c>
      <c r="B409" s="218" t="s">
        <v>78</v>
      </c>
      <c r="C409" s="95">
        <v>57577.415099999998</v>
      </c>
      <c r="D409" s="95" t="s">
        <v>8</v>
      </c>
      <c r="E409" s="48">
        <f t="shared" si="279"/>
        <v>5147.9612695979122</v>
      </c>
      <c r="F409" s="48">
        <f t="shared" si="253"/>
        <v>5148</v>
      </c>
      <c r="G409" s="48">
        <f t="shared" si="277"/>
        <v>-3.8196000001335051E-2</v>
      </c>
      <c r="K409" s="48">
        <f t="shared" si="274"/>
        <v>-3.8196000001335051E-2</v>
      </c>
      <c r="O409" s="48">
        <f t="shared" ca="1" si="280"/>
        <v>-4.0019866596322201E-2</v>
      </c>
      <c r="P409" s="48">
        <f t="shared" si="281"/>
        <v>-1.3715825866923822E-2</v>
      </c>
      <c r="Q409" s="91">
        <f t="shared" si="282"/>
        <v>42558.915099999998</v>
      </c>
      <c r="S409" s="48">
        <f t="shared" si="283"/>
        <v>5.9927892565109653E-4</v>
      </c>
      <c r="T409" s="48">
        <f t="shared" si="275"/>
        <v>1</v>
      </c>
      <c r="U409" s="48">
        <f t="shared" si="278"/>
        <v>5.9927892565109653E-4</v>
      </c>
      <c r="Z409" s="48">
        <f t="shared" si="284"/>
        <v>5148</v>
      </c>
      <c r="AA409" s="48">
        <f t="shared" si="285"/>
        <v>-2.7993892195173412E-4</v>
      </c>
      <c r="AB409" s="48">
        <f t="shared" si="286"/>
        <v>-5.525128781635312E-2</v>
      </c>
      <c r="AC409" s="48">
        <f t="shared" si="287"/>
        <v>-2.4480174134411229E-2</v>
      </c>
      <c r="AD409" s="48">
        <f t="shared" si="288"/>
        <v>-3.791606107938332E-2</v>
      </c>
      <c r="AE409" s="48">
        <f t="shared" si="289"/>
        <v>1.4376276877755266E-3</v>
      </c>
      <c r="AF409" s="48">
        <f t="shared" si="290"/>
        <v>-2.4480174134411229E-2</v>
      </c>
      <c r="AG409" s="42"/>
      <c r="AH409" s="48">
        <f t="shared" si="291"/>
        <v>1.7055287815018073E-2</v>
      </c>
      <c r="AI409" s="48">
        <f t="shared" si="292"/>
        <v>0.89127644199777756</v>
      </c>
      <c r="AJ409" s="48">
        <f t="shared" si="293"/>
        <v>0.98907851382584289</v>
      </c>
      <c r="AK409" s="48">
        <f t="shared" si="269"/>
        <v>2.9799004470227746E-2</v>
      </c>
      <c r="AL409" s="48">
        <f t="shared" si="270"/>
        <v>2.874081518146848</v>
      </c>
      <c r="AM409" s="48">
        <f t="shared" si="271"/>
        <v>7.431685833987772</v>
      </c>
      <c r="AN409" s="48">
        <f t="shared" si="294"/>
        <v>59.391133287282393</v>
      </c>
      <c r="AO409" s="48">
        <f t="shared" si="294"/>
        <v>59.391133230042051</v>
      </c>
      <c r="AP409" s="48">
        <f t="shared" si="294"/>
        <v>59.391133761386989</v>
      </c>
      <c r="AQ409" s="48">
        <f t="shared" si="294"/>
        <v>59.391128829067341</v>
      </c>
      <c r="AR409" s="48">
        <f t="shared" si="294"/>
        <v>59.391174614059921</v>
      </c>
      <c r="AS409" s="48">
        <f t="shared" si="294"/>
        <v>59.390749583175968</v>
      </c>
      <c r="AT409" s="48">
        <f t="shared" si="294"/>
        <v>59.394693094460862</v>
      </c>
      <c r="AU409" s="48">
        <f t="shared" si="295"/>
        <v>59.357912337626026</v>
      </c>
    </row>
    <row r="410" spans="1:47" ht="12.95" customHeight="1" x14ac:dyDescent="0.2">
      <c r="A410" s="96" t="s">
        <v>6</v>
      </c>
      <c r="B410" s="97" t="s">
        <v>78</v>
      </c>
      <c r="C410" s="98">
        <v>57623.766000000003</v>
      </c>
      <c r="D410" s="98">
        <v>1E-4</v>
      </c>
      <c r="E410" s="48">
        <f t="shared" si="279"/>
        <v>5194.9606672872351</v>
      </c>
      <c r="F410" s="48">
        <f t="shared" si="253"/>
        <v>5195</v>
      </c>
      <c r="G410" s="48">
        <f t="shared" si="277"/>
        <v>-3.8789999991422519E-2</v>
      </c>
      <c r="H410" s="48"/>
      <c r="I410" s="48"/>
      <c r="J410" s="48"/>
      <c r="K410" s="48">
        <f t="shared" si="274"/>
        <v>-3.8789999991422519E-2</v>
      </c>
      <c r="L410" s="48"/>
      <c r="M410" s="48"/>
      <c r="N410" s="48"/>
      <c r="O410" s="48">
        <f t="shared" ca="1" si="280"/>
        <v>-4.101166448948057E-2</v>
      </c>
      <c r="P410" s="48">
        <f t="shared" si="281"/>
        <v>-1.4019559927372298E-2</v>
      </c>
      <c r="Q410" s="91">
        <f t="shared" si="282"/>
        <v>42605.266000000003</v>
      </c>
      <c r="R410" s="48"/>
      <c r="S410" s="48">
        <f t="shared" si="283"/>
        <v>6.1357470096670436E-4</v>
      </c>
      <c r="T410" s="48">
        <f t="shared" si="275"/>
        <v>1</v>
      </c>
      <c r="U410" s="48">
        <f t="shared" si="278"/>
        <v>6.1357470096670436E-4</v>
      </c>
      <c r="V410" s="48"/>
      <c r="W410" s="48"/>
      <c r="X410" s="48"/>
      <c r="Y410" s="48"/>
      <c r="Z410" s="48">
        <f t="shared" si="284"/>
        <v>5195</v>
      </c>
      <c r="AA410" s="48">
        <f t="shared" si="285"/>
        <v>-5.2825811601729319E-4</v>
      </c>
      <c r="AB410" s="48">
        <f t="shared" si="286"/>
        <v>-5.569911147695035E-2</v>
      </c>
      <c r="AC410" s="48">
        <f t="shared" si="287"/>
        <v>-2.4770440064050221E-2</v>
      </c>
      <c r="AD410" s="48">
        <f t="shared" si="288"/>
        <v>-3.8261741875405222E-2</v>
      </c>
      <c r="AE410" s="48">
        <f t="shared" si="289"/>
        <v>1.4639608913401376E-3</v>
      </c>
      <c r="AF410" s="48">
        <f t="shared" si="290"/>
        <v>-2.4770440064050221E-2</v>
      </c>
      <c r="AG410" s="42"/>
      <c r="AH410" s="48">
        <f t="shared" si="291"/>
        <v>1.6909111485527831E-2</v>
      </c>
      <c r="AI410" s="48">
        <f t="shared" si="292"/>
        <v>0.88984325320804603</v>
      </c>
      <c r="AJ410" s="48">
        <f t="shared" si="293"/>
        <v>0.97982132586703363</v>
      </c>
      <c r="AK410" s="48">
        <f t="shared" si="269"/>
        <v>2.3964220585961458E-2</v>
      </c>
      <c r="AL410" s="48">
        <f t="shared" si="270"/>
        <v>2.9273837316831339</v>
      </c>
      <c r="AM410" s="48">
        <f t="shared" si="271"/>
        <v>9.3009504472944702</v>
      </c>
      <c r="AN410" s="48">
        <f t="shared" si="294"/>
        <v>59.450605966347986</v>
      </c>
      <c r="AO410" s="48">
        <f t="shared" si="294"/>
        <v>59.450605915294616</v>
      </c>
      <c r="AP410" s="48">
        <f t="shared" si="294"/>
        <v>59.450606381486992</v>
      </c>
      <c r="AQ410" s="48">
        <f t="shared" si="294"/>
        <v>59.450602124462613</v>
      </c>
      <c r="AR410" s="48">
        <f t="shared" si="294"/>
        <v>59.450640997212957</v>
      </c>
      <c r="AS410" s="48">
        <f t="shared" si="294"/>
        <v>59.450286019423807</v>
      </c>
      <c r="AT410" s="48">
        <f t="shared" si="294"/>
        <v>59.453526463721388</v>
      </c>
      <c r="AU410" s="48">
        <f t="shared" si="295"/>
        <v>59.423846803538055</v>
      </c>
    </row>
    <row r="411" spans="1:47" ht="12.95" customHeight="1" x14ac:dyDescent="0.2">
      <c r="A411" s="96" t="s">
        <v>6</v>
      </c>
      <c r="B411" s="97" t="s">
        <v>79</v>
      </c>
      <c r="C411" s="98">
        <v>57649.901599999997</v>
      </c>
      <c r="D411" s="98">
        <v>1E-4</v>
      </c>
      <c r="E411" s="48">
        <f t="shared" si="279"/>
        <v>5221.4619317340666</v>
      </c>
      <c r="F411" s="48">
        <f t="shared" si="253"/>
        <v>5221.5</v>
      </c>
      <c r="G411" s="48">
        <f t="shared" si="277"/>
        <v>-3.7542999998549931E-2</v>
      </c>
      <c r="H411" s="48"/>
      <c r="I411" s="48"/>
      <c r="J411" s="48"/>
      <c r="K411" s="48">
        <f t="shared" si="274"/>
        <v>-3.7542999998549931E-2</v>
      </c>
      <c r="L411" s="48"/>
      <c r="M411" s="48"/>
      <c r="N411" s="48"/>
      <c r="O411" s="48">
        <f t="shared" ca="1" si="280"/>
        <v>-4.1570869684559225E-2</v>
      </c>
      <c r="P411" s="48">
        <f t="shared" si="281"/>
        <v>-1.4223187631531433E-2</v>
      </c>
      <c r="Q411" s="91">
        <f t="shared" si="282"/>
        <v>42631.401599999997</v>
      </c>
      <c r="R411" s="48"/>
      <c r="S411" s="48">
        <f t="shared" si="283"/>
        <v>5.4381364883294883E-4</v>
      </c>
      <c r="T411" s="48">
        <f t="shared" si="275"/>
        <v>1</v>
      </c>
      <c r="U411" s="48">
        <f t="shared" si="278"/>
        <v>5.4381364883294883E-4</v>
      </c>
      <c r="V411" s="48"/>
      <c r="W411" s="48"/>
      <c r="X411" s="48"/>
      <c r="Y411" s="48"/>
      <c r="Z411" s="48">
        <f t="shared" si="284"/>
        <v>5221.5</v>
      </c>
      <c r="AA411" s="48">
        <f t="shared" si="285"/>
        <v>-6.9460571772242755E-4</v>
      </c>
      <c r="AB411" s="48">
        <f t="shared" si="286"/>
        <v>-5.4343428899201907E-2</v>
      </c>
      <c r="AC411" s="48">
        <f t="shared" si="287"/>
        <v>-2.3319812367018498E-2</v>
      </c>
      <c r="AD411" s="48">
        <f t="shared" si="288"/>
        <v>-3.6848394280827507E-2</v>
      </c>
      <c r="AE411" s="48">
        <f t="shared" si="289"/>
        <v>1.3578041610753213E-3</v>
      </c>
      <c r="AF411" s="48">
        <f t="shared" si="290"/>
        <v>-2.3319812367018498E-2</v>
      </c>
      <c r="AG411" s="42"/>
      <c r="AH411" s="48">
        <f t="shared" si="291"/>
        <v>1.6800428900651979E-2</v>
      </c>
      <c r="AI411" s="48">
        <f t="shared" si="292"/>
        <v>0.88917433823448522</v>
      </c>
      <c r="AJ411" s="48">
        <f t="shared" si="293"/>
        <v>0.97338881700846847</v>
      </c>
      <c r="AK411" s="48">
        <f t="shared" si="269"/>
        <v>2.0651039351930349E-2</v>
      </c>
      <c r="AL411" s="48">
        <f t="shared" si="270"/>
        <v>2.9573674125888902</v>
      </c>
      <c r="AM411" s="48">
        <f t="shared" si="271"/>
        <v>10.825554072208252</v>
      </c>
      <c r="AN411" s="48">
        <f t="shared" ref="AN411:AT420" si="296">$AU411+$AB$7*SIN(AO411)</f>
        <v>59.484099533040379</v>
      </c>
      <c r="AO411" s="48">
        <f t="shared" si="296"/>
        <v>59.484099486888212</v>
      </c>
      <c r="AP411" s="48">
        <f t="shared" si="296"/>
        <v>59.484099905137612</v>
      </c>
      <c r="AQ411" s="48">
        <f t="shared" si="296"/>
        <v>59.484096114792905</v>
      </c>
      <c r="AR411" s="48">
        <f t="shared" si="296"/>
        <v>59.484130464314951</v>
      </c>
      <c r="AS411" s="48">
        <f t="shared" si="296"/>
        <v>59.483819167074785</v>
      </c>
      <c r="AT411" s="48">
        <f t="shared" si="296"/>
        <v>59.486639603559979</v>
      </c>
      <c r="AU411" s="48">
        <f t="shared" si="295"/>
        <v>59.461022619424618</v>
      </c>
    </row>
    <row r="412" spans="1:47" ht="12.95" customHeight="1" x14ac:dyDescent="0.2">
      <c r="A412" s="135" t="s">
        <v>1</v>
      </c>
      <c r="B412" s="219" t="s">
        <v>78</v>
      </c>
      <c r="C412" s="135">
        <v>57668.145400000001</v>
      </c>
      <c r="D412" s="135" t="s">
        <v>2</v>
      </c>
      <c r="E412" s="48">
        <f t="shared" si="279"/>
        <v>5239.9609816244574</v>
      </c>
      <c r="F412" s="48">
        <f t="shared" si="253"/>
        <v>5240</v>
      </c>
      <c r="G412" s="48">
        <f t="shared" si="277"/>
        <v>-3.8479999995615799E-2</v>
      </c>
      <c r="H412" s="48"/>
      <c r="I412" s="48"/>
      <c r="J412" s="48"/>
      <c r="K412" s="48">
        <f t="shared" si="274"/>
        <v>-3.8479999995615799E-2</v>
      </c>
      <c r="L412" s="48"/>
      <c r="M412" s="48"/>
      <c r="N412" s="48"/>
      <c r="O412" s="48">
        <f t="shared" ca="1" si="280"/>
        <v>-4.1961258216972636E-2</v>
      </c>
      <c r="P412" s="48">
        <f t="shared" si="281"/>
        <v>-1.4379020100340201E-2</v>
      </c>
      <c r="Q412" s="91">
        <f t="shared" si="282"/>
        <v>42649.645400000001</v>
      </c>
      <c r="R412" s="48"/>
      <c r="S412" s="48">
        <f t="shared" si="283"/>
        <v>5.8085723191247864E-4</v>
      </c>
      <c r="T412" s="48">
        <f t="shared" si="275"/>
        <v>1</v>
      </c>
      <c r="U412" s="48">
        <f t="shared" si="278"/>
        <v>5.8085723191247864E-4</v>
      </c>
      <c r="V412" s="48"/>
      <c r="W412" s="48"/>
      <c r="X412" s="48"/>
      <c r="Y412" s="48"/>
      <c r="Z412" s="48">
        <f t="shared" si="284"/>
        <v>5240</v>
      </c>
      <c r="AA412" s="48">
        <f t="shared" si="285"/>
        <v>-8.2189016182685967E-4</v>
      </c>
      <c r="AB412" s="48">
        <f t="shared" si="286"/>
        <v>-5.5193432716982335E-2</v>
      </c>
      <c r="AC412" s="48">
        <f t="shared" si="287"/>
        <v>-2.4100979895275598E-2</v>
      </c>
      <c r="AD412" s="48">
        <f t="shared" si="288"/>
        <v>-3.7658109833788936E-2</v>
      </c>
      <c r="AE412" s="48">
        <f t="shared" si="289"/>
        <v>1.4181332362537108E-3</v>
      </c>
      <c r="AF412" s="48">
        <f t="shared" si="290"/>
        <v>-2.4100979895275598E-2</v>
      </c>
      <c r="AG412" s="42"/>
      <c r="AH412" s="48">
        <f t="shared" si="291"/>
        <v>1.6713432721366536E-2</v>
      </c>
      <c r="AI412" s="48">
        <f t="shared" si="292"/>
        <v>0.88876684078677037</v>
      </c>
      <c r="AJ412" s="48">
        <f t="shared" si="293"/>
        <v>0.96838542404822292</v>
      </c>
      <c r="AK412" s="48">
        <f t="shared" si="269"/>
        <v>1.8329676034332484E-2</v>
      </c>
      <c r="AL412" s="48">
        <f t="shared" si="270"/>
        <v>2.9782742943919676</v>
      </c>
      <c r="AM412" s="48">
        <f t="shared" si="271"/>
        <v>12.21878881982615</v>
      </c>
      <c r="AN412" s="48">
        <f t="shared" si="296"/>
        <v>59.507467799114167</v>
      </c>
      <c r="AO412" s="48">
        <f t="shared" si="296"/>
        <v>59.507467756943576</v>
      </c>
      <c r="AP412" s="48">
        <f t="shared" si="296"/>
        <v>59.507468137355218</v>
      </c>
      <c r="AQ412" s="48">
        <f t="shared" si="296"/>
        <v>59.507464705743836</v>
      </c>
      <c r="AR412" s="48">
        <f t="shared" si="296"/>
        <v>59.507495661491518</v>
      </c>
      <c r="AS412" s="48">
        <f t="shared" si="296"/>
        <v>59.507216410665158</v>
      </c>
      <c r="AT412" s="48">
        <f t="shared" si="296"/>
        <v>59.509735004204664</v>
      </c>
      <c r="AU412" s="48">
        <f t="shared" si="295"/>
        <v>59.486975547496371</v>
      </c>
    </row>
    <row r="413" spans="1:47" s="48" customFormat="1" ht="12.95" customHeight="1" x14ac:dyDescent="0.2">
      <c r="A413" s="94" t="s">
        <v>11</v>
      </c>
      <c r="B413" s="218" t="s">
        <v>78</v>
      </c>
      <c r="C413" s="95">
        <v>57685.402300000002</v>
      </c>
      <c r="D413" s="95">
        <v>1E-4</v>
      </c>
      <c r="E413" s="48">
        <f t="shared" si="279"/>
        <v>5257.4593237490935</v>
      </c>
      <c r="F413" s="48">
        <f t="shared" si="253"/>
        <v>5257.5</v>
      </c>
      <c r="G413" s="48">
        <f t="shared" si="277"/>
        <v>-4.0114999996148981E-2</v>
      </c>
      <c r="K413" s="48">
        <f t="shared" si="274"/>
        <v>-4.0114999996148981E-2</v>
      </c>
      <c r="O413" s="48">
        <f t="shared" ca="1" si="280"/>
        <v>-4.233054466655288E-2</v>
      </c>
      <c r="P413" s="48">
        <f t="shared" si="281"/>
        <v>-1.4536686657792019E-2</v>
      </c>
      <c r="Q413" s="91">
        <f t="shared" si="282"/>
        <v>42666.902300000002</v>
      </c>
      <c r="S413" s="48">
        <f t="shared" si="283"/>
        <v>6.5425011323516971E-4</v>
      </c>
      <c r="T413" s="48">
        <f t="shared" si="275"/>
        <v>1</v>
      </c>
      <c r="U413" s="48">
        <f t="shared" si="278"/>
        <v>6.5425011323516971E-4</v>
      </c>
      <c r="Z413" s="48">
        <f t="shared" si="284"/>
        <v>5257.5</v>
      </c>
      <c r="AA413" s="48">
        <f t="shared" si="285"/>
        <v>-9.5067901680292305E-4</v>
      </c>
      <c r="AB413" s="48">
        <f t="shared" si="286"/>
        <v>-5.6737778262741116E-2</v>
      </c>
      <c r="AC413" s="48">
        <f t="shared" si="287"/>
        <v>-2.5578313338356962E-2</v>
      </c>
      <c r="AD413" s="48">
        <f t="shared" si="288"/>
        <v>-3.9164320979346058E-2</v>
      </c>
      <c r="AE413" s="48">
        <f t="shared" si="289"/>
        <v>1.5338440377732458E-3</v>
      </c>
      <c r="AF413" s="48">
        <f t="shared" si="290"/>
        <v>-2.5578313338356962E-2</v>
      </c>
      <c r="AG413" s="42"/>
      <c r="AH413" s="48">
        <f t="shared" si="291"/>
        <v>1.6622778266592135E-2</v>
      </c>
      <c r="AI413" s="48">
        <f t="shared" si="292"/>
        <v>0.88842638254227302</v>
      </c>
      <c r="AJ413" s="48">
        <f t="shared" si="293"/>
        <v>0.96326734553395776</v>
      </c>
      <c r="AK413" s="48">
        <f t="shared" si="269"/>
        <v>1.6128255314077824E-2</v>
      </c>
      <c r="AL413" s="48">
        <f t="shared" si="270"/>
        <v>2.9980344571785631</v>
      </c>
      <c r="AM413" s="48">
        <f t="shared" si="271"/>
        <v>13.907697669446245</v>
      </c>
      <c r="AN413" s="48">
        <f t="shared" si="296"/>
        <v>59.52956362692224</v>
      </c>
      <c r="AO413" s="48">
        <f t="shared" si="296"/>
        <v>59.529563588908658</v>
      </c>
      <c r="AP413" s="48">
        <f t="shared" si="296"/>
        <v>59.529563930509092</v>
      </c>
      <c r="AQ413" s="48">
        <f t="shared" si="296"/>
        <v>59.529560860793488</v>
      </c>
      <c r="AR413" s="48">
        <f t="shared" si="296"/>
        <v>59.529588446049026</v>
      </c>
      <c r="AS413" s="48">
        <f t="shared" si="296"/>
        <v>59.529340553405397</v>
      </c>
      <c r="AT413" s="48">
        <f t="shared" si="296"/>
        <v>59.531567864382595</v>
      </c>
      <c r="AU413" s="48">
        <f t="shared" si="295"/>
        <v>59.511525614591271</v>
      </c>
    </row>
    <row r="414" spans="1:47" ht="12.95" customHeight="1" x14ac:dyDescent="0.2">
      <c r="A414" s="96" t="s">
        <v>6</v>
      </c>
      <c r="B414" s="97" t="s">
        <v>78</v>
      </c>
      <c r="C414" s="98">
        <v>57711.536399999997</v>
      </c>
      <c r="D414" s="98">
        <v>1E-4</v>
      </c>
      <c r="E414" s="48">
        <f t="shared" si="279"/>
        <v>5283.9590672093536</v>
      </c>
      <c r="F414" s="48">
        <f t="shared" si="253"/>
        <v>5284</v>
      </c>
      <c r="G414" s="48">
        <f t="shared" si="277"/>
        <v>-4.0368000001762994E-2</v>
      </c>
      <c r="H414" s="48"/>
      <c r="I414" s="48"/>
      <c r="J414" s="48"/>
      <c r="K414" s="48">
        <f t="shared" si="274"/>
        <v>-4.0368000001762994E-2</v>
      </c>
      <c r="L414" s="48"/>
      <c r="M414" s="48"/>
      <c r="N414" s="48"/>
      <c r="O414" s="48">
        <f t="shared" ca="1" si="280"/>
        <v>-4.2889749861631535E-2</v>
      </c>
      <c r="P414" s="48">
        <f t="shared" si="281"/>
        <v>-1.4794235253485687E-2</v>
      </c>
      <c r="Q414" s="91">
        <f t="shared" si="282"/>
        <v>42693.036399999997</v>
      </c>
      <c r="R414" s="48"/>
      <c r="S414" s="48">
        <f t="shared" si="283"/>
        <v>6.5401744340023104E-4</v>
      </c>
      <c r="T414" s="48">
        <f t="shared" si="275"/>
        <v>1</v>
      </c>
      <c r="U414" s="48">
        <f t="shared" si="278"/>
        <v>6.5401744340023104E-4</v>
      </c>
      <c r="V414" s="48"/>
      <c r="W414" s="48"/>
      <c r="X414" s="48"/>
      <c r="Y414" s="48"/>
      <c r="Z414" s="48">
        <f t="shared" si="284"/>
        <v>5284</v>
      </c>
      <c r="AA414" s="48">
        <f t="shared" si="285"/>
        <v>-1.1611084294163541E-3</v>
      </c>
      <c r="AB414" s="48">
        <f t="shared" si="286"/>
        <v>-5.683813942908171E-2</v>
      </c>
      <c r="AC414" s="48">
        <f t="shared" si="287"/>
        <v>-2.5573764748277307E-2</v>
      </c>
      <c r="AD414" s="48">
        <f t="shared" si="288"/>
        <v>-3.9206891572346636E-2</v>
      </c>
      <c r="AE414" s="48">
        <f t="shared" si="289"/>
        <v>1.5371803467657456E-3</v>
      </c>
      <c r="AF414" s="48">
        <f t="shared" si="290"/>
        <v>-2.5573764748277307E-2</v>
      </c>
      <c r="AG414" s="42"/>
      <c r="AH414" s="48">
        <f t="shared" si="291"/>
        <v>1.6470139427318713E-2</v>
      </c>
      <c r="AI414" s="48">
        <f t="shared" si="292"/>
        <v>0.8879941383865847</v>
      </c>
      <c r="AJ414" s="48">
        <f t="shared" si="293"/>
        <v>0.95480964445249394</v>
      </c>
      <c r="AK414" s="48">
        <f t="shared" si="269"/>
        <v>1.2785917891013177E-2</v>
      </c>
      <c r="AL414" s="48">
        <f t="shared" si="270"/>
        <v>3.027930657756511</v>
      </c>
      <c r="AM414" s="48">
        <f t="shared" si="271"/>
        <v>17.577083234476614</v>
      </c>
      <c r="AN414" s="48">
        <f t="shared" si="296"/>
        <v>59.563008297884238</v>
      </c>
      <c r="AO414" s="48">
        <f t="shared" si="296"/>
        <v>59.563008266812545</v>
      </c>
      <c r="AP414" s="48">
        <f t="shared" si="296"/>
        <v>59.563008544680542</v>
      </c>
      <c r="AQ414" s="48">
        <f t="shared" si="296"/>
        <v>59.56300605976142</v>
      </c>
      <c r="AR414" s="48">
        <f t="shared" si="296"/>
        <v>59.563028281878722</v>
      </c>
      <c r="AS414" s="48">
        <f t="shared" si="296"/>
        <v>59.562829551839222</v>
      </c>
      <c r="AT414" s="48">
        <f t="shared" si="296"/>
        <v>59.564606594764712</v>
      </c>
      <c r="AU414" s="48">
        <f t="shared" si="295"/>
        <v>59.548701430477841</v>
      </c>
    </row>
    <row r="415" spans="1:47" ht="12.95" customHeight="1" x14ac:dyDescent="0.2">
      <c r="A415" s="99" t="s">
        <v>7</v>
      </c>
      <c r="B415" s="220" t="s">
        <v>79</v>
      </c>
      <c r="C415" s="99">
        <v>58006.898699999998</v>
      </c>
      <c r="D415" s="99">
        <v>2.0000000000000001E-4</v>
      </c>
      <c r="E415" s="48">
        <f t="shared" si="279"/>
        <v>5583.4537954698935</v>
      </c>
      <c r="F415" s="48">
        <f t="shared" si="253"/>
        <v>5583.5</v>
      </c>
      <c r="G415" s="48">
        <f t="shared" si="277"/>
        <v>-4.5567000001028646E-2</v>
      </c>
      <c r="H415" s="48"/>
      <c r="I415" s="48"/>
      <c r="J415" s="48"/>
      <c r="K415" s="48">
        <f t="shared" si="274"/>
        <v>-4.5567000001028646E-2</v>
      </c>
      <c r="L415" s="48"/>
      <c r="M415" s="48"/>
      <c r="N415" s="48"/>
      <c r="O415" s="48">
        <f t="shared" ca="1" si="280"/>
        <v>-4.9209823670161981E-2</v>
      </c>
      <c r="P415" s="48">
        <f t="shared" si="281"/>
        <v>-1.9163552279071669E-2</v>
      </c>
      <c r="Q415" s="91">
        <f t="shared" si="282"/>
        <v>42988.398699999998</v>
      </c>
      <c r="R415" s="48"/>
      <c r="S415" s="48">
        <f t="shared" si="283"/>
        <v>6.9714205160611509E-4</v>
      </c>
      <c r="T415" s="48">
        <f t="shared" si="275"/>
        <v>1</v>
      </c>
      <c r="U415" s="48">
        <f t="shared" si="278"/>
        <v>6.9714205160611509E-4</v>
      </c>
      <c r="V415" s="48"/>
      <c r="W415" s="48"/>
      <c r="X415" s="48"/>
      <c r="Y415" s="48"/>
      <c r="Z415" s="48">
        <f t="shared" si="284"/>
        <v>5583.5</v>
      </c>
      <c r="AA415" s="48">
        <f t="shared" si="285"/>
        <v>-4.7658429718200057E-3</v>
      </c>
      <c r="AB415" s="48">
        <f t="shared" si="286"/>
        <v>-5.9089248221929978E-2</v>
      </c>
      <c r="AC415" s="48">
        <f t="shared" si="287"/>
        <v>-2.6403447721956977E-2</v>
      </c>
      <c r="AD415" s="48">
        <f t="shared" si="288"/>
        <v>-4.080115702920864E-2</v>
      </c>
      <c r="AE415" s="48">
        <f t="shared" si="289"/>
        <v>1.6647344149221415E-3</v>
      </c>
      <c r="AF415" s="48">
        <f t="shared" si="290"/>
        <v>-2.6403447721956977E-2</v>
      </c>
      <c r="AG415" s="42"/>
      <c r="AH415" s="48">
        <f t="shared" si="291"/>
        <v>1.3522248220901333E-2</v>
      </c>
      <c r="AI415" s="48">
        <f t="shared" si="292"/>
        <v>0.89008432217052935</v>
      </c>
      <c r="AJ415" s="48">
        <f t="shared" si="293"/>
        <v>0.80240269293284505</v>
      </c>
      <c r="AK415" s="48">
        <f t="shared" si="269"/>
        <v>-2.504668639495632E-2</v>
      </c>
      <c r="AL415" s="48">
        <f t="shared" si="270"/>
        <v>-2.9175464512381173</v>
      </c>
      <c r="AM415" s="48">
        <f t="shared" si="271"/>
        <v>-8.8893578856967412</v>
      </c>
      <c r="AN415" s="48">
        <f t="shared" si="296"/>
        <v>59.940897991544304</v>
      </c>
      <c r="AO415" s="48">
        <f t="shared" si="296"/>
        <v>59.940898043987481</v>
      </c>
      <c r="AP415" s="48">
        <f t="shared" si="296"/>
        <v>59.94089756378645</v>
      </c>
      <c r="AQ415" s="48">
        <f t="shared" si="296"/>
        <v>59.94090196079604</v>
      </c>
      <c r="AR415" s="48">
        <f t="shared" si="296"/>
        <v>59.940861699315512</v>
      </c>
      <c r="AS415" s="48">
        <f t="shared" si="296"/>
        <v>59.941230371467576</v>
      </c>
      <c r="AT415" s="48">
        <f t="shared" si="296"/>
        <v>59.937855754879642</v>
      </c>
      <c r="AU415" s="48">
        <f t="shared" si="295"/>
        <v>59.968858293044875</v>
      </c>
    </row>
    <row r="416" spans="1:47" ht="12.95" customHeight="1" x14ac:dyDescent="0.2">
      <c r="A416" s="99" t="s">
        <v>7</v>
      </c>
      <c r="B416" s="220" t="s">
        <v>78</v>
      </c>
      <c r="C416" s="99">
        <v>58070.508900000001</v>
      </c>
      <c r="D416" s="99">
        <v>1E-4</v>
      </c>
      <c r="E416" s="48">
        <f t="shared" si="279"/>
        <v>5647.9539688623654</v>
      </c>
      <c r="F416" s="48">
        <f t="shared" si="253"/>
        <v>5648</v>
      </c>
      <c r="G416" s="48">
        <f t="shared" si="277"/>
        <v>-4.5395999994070735E-2</v>
      </c>
      <c r="H416" s="48"/>
      <c r="I416" s="48"/>
      <c r="J416" s="48"/>
      <c r="K416" s="48">
        <f t="shared" si="274"/>
        <v>-4.5395999994070735E-2</v>
      </c>
      <c r="L416" s="48"/>
      <c r="M416" s="48"/>
      <c r="N416" s="48"/>
      <c r="O416" s="48">
        <f t="shared" ca="1" si="280"/>
        <v>-5.0570908012900595E-2</v>
      </c>
      <c r="P416" s="48">
        <f t="shared" si="281"/>
        <v>-2.0415349028116807E-2</v>
      </c>
      <c r="Q416" s="91">
        <f t="shared" si="282"/>
        <v>43052.008900000001</v>
      </c>
      <c r="R416" s="48"/>
      <c r="S416" s="48">
        <f t="shared" si="283"/>
        <v>6.2403292268281487E-4</v>
      </c>
      <c r="T416" s="48">
        <f t="shared" si="275"/>
        <v>1</v>
      </c>
      <c r="U416" s="48">
        <f t="shared" si="278"/>
        <v>6.2403292268281487E-4</v>
      </c>
      <c r="V416" s="48"/>
      <c r="W416" s="48"/>
      <c r="X416" s="48"/>
      <c r="Y416" s="48"/>
      <c r="Z416" s="48">
        <f t="shared" si="284"/>
        <v>5648</v>
      </c>
      <c r="AA416" s="48">
        <f t="shared" si="285"/>
        <v>-5.8159888844414101E-3</v>
      </c>
      <c r="AB416" s="48">
        <f t="shared" si="286"/>
        <v>-5.8010449288030286E-2</v>
      </c>
      <c r="AC416" s="48">
        <f t="shared" si="287"/>
        <v>-2.4980650965953928E-2</v>
      </c>
      <c r="AD416" s="48">
        <f t="shared" si="288"/>
        <v>-3.9580011109629325E-2</v>
      </c>
      <c r="AE416" s="48">
        <f t="shared" si="289"/>
        <v>1.5665772794383808E-3</v>
      </c>
      <c r="AF416" s="48">
        <f t="shared" si="290"/>
        <v>-2.4980650965953928E-2</v>
      </c>
      <c r="AG416" s="42"/>
      <c r="AH416" s="48">
        <f t="shared" si="291"/>
        <v>1.2614449293959547E-2</v>
      </c>
      <c r="AI416" s="48">
        <f t="shared" si="292"/>
        <v>0.89221182382816289</v>
      </c>
      <c r="AJ416" s="48">
        <f t="shared" si="293"/>
        <v>0.75658117389461921</v>
      </c>
      <c r="AK416" s="48">
        <f t="shared" si="269"/>
        <v>-3.3022746851651782E-2</v>
      </c>
      <c r="AL416" s="48">
        <f t="shared" si="270"/>
        <v>-2.8443048023934665</v>
      </c>
      <c r="AM416" s="48">
        <f t="shared" si="271"/>
        <v>-6.6778653680323385</v>
      </c>
      <c r="AN416" s="48">
        <f t="shared" si="296"/>
        <v>60.02256653480206</v>
      </c>
      <c r="AO416" s="48">
        <f t="shared" si="296"/>
        <v>60.022566594047497</v>
      </c>
      <c r="AP416" s="48">
        <f t="shared" si="296"/>
        <v>60.022566038096492</v>
      </c>
      <c r="AQ416" s="48">
        <f t="shared" si="296"/>
        <v>60.022571255067909</v>
      </c>
      <c r="AR416" s="48">
        <f t="shared" si="296"/>
        <v>60.022522300061233</v>
      </c>
      <c r="AS416" s="48">
        <f t="shared" si="296"/>
        <v>60.022981716511609</v>
      </c>
      <c r="AT416" s="48">
        <f t="shared" si="296"/>
        <v>60.018673191855356</v>
      </c>
      <c r="AU416" s="48">
        <f t="shared" si="295"/>
        <v>60.059342826051804</v>
      </c>
    </row>
    <row r="417" spans="1:47" ht="12.95" customHeight="1" x14ac:dyDescent="0.2">
      <c r="A417" s="99" t="s">
        <v>7</v>
      </c>
      <c r="B417" s="220" t="s">
        <v>78</v>
      </c>
      <c r="C417" s="99">
        <v>58071.495900000002</v>
      </c>
      <c r="D417" s="99">
        <v>1E-4</v>
      </c>
      <c r="E417" s="48">
        <f t="shared" si="279"/>
        <v>5648.9547780272233</v>
      </c>
      <c r="F417" s="48">
        <f t="shared" si="253"/>
        <v>5649</v>
      </c>
      <c r="G417" s="48">
        <f t="shared" si="277"/>
        <v>-4.4597999993129633E-2</v>
      </c>
      <c r="H417" s="48"/>
      <c r="I417" s="48"/>
      <c r="J417" s="48"/>
      <c r="K417" s="48">
        <f t="shared" si="274"/>
        <v>-4.4597999993129633E-2</v>
      </c>
      <c r="L417" s="48"/>
      <c r="M417" s="48"/>
      <c r="N417" s="48"/>
      <c r="O417" s="48">
        <f t="shared" ca="1" si="280"/>
        <v>-5.0592010095733747E-2</v>
      </c>
      <c r="P417" s="48">
        <f t="shared" si="281"/>
        <v>-2.0435500496410963E-2</v>
      </c>
      <c r="Q417" s="91">
        <f t="shared" si="282"/>
        <v>43052.995900000002</v>
      </c>
      <c r="R417" s="48"/>
      <c r="S417" s="48">
        <f t="shared" si="283"/>
        <v>5.8382638192892996E-4</v>
      </c>
      <c r="T417" s="48">
        <f t="shared" si="275"/>
        <v>1</v>
      </c>
      <c r="U417" s="48">
        <f t="shared" si="278"/>
        <v>5.8382638192892996E-4</v>
      </c>
      <c r="V417" s="48"/>
      <c r="W417" s="48"/>
      <c r="X417" s="48"/>
      <c r="Y417" s="48"/>
      <c r="Z417" s="48">
        <f t="shared" si="284"/>
        <v>5649</v>
      </c>
      <c r="AA417" s="48">
        <f t="shared" si="285"/>
        <v>-5.832969794170818E-3</v>
      </c>
      <c r="AB417" s="48">
        <f t="shared" si="286"/>
        <v>-5.7197677790072635E-2</v>
      </c>
      <c r="AC417" s="48">
        <f t="shared" si="287"/>
        <v>-2.416249949671867E-2</v>
      </c>
      <c r="AD417" s="48">
        <f t="shared" si="288"/>
        <v>-3.8765030198958814E-2</v>
      </c>
      <c r="AE417" s="48">
        <f t="shared" si="289"/>
        <v>1.5027275663261888E-3</v>
      </c>
      <c r="AF417" s="48">
        <f t="shared" si="290"/>
        <v>-2.416249949671867E-2</v>
      </c>
      <c r="AG417" s="42"/>
      <c r="AH417" s="48">
        <f t="shared" si="291"/>
        <v>1.2599677796943003E-2</v>
      </c>
      <c r="AI417" s="48">
        <f t="shared" si="292"/>
        <v>0.89224948729044495</v>
      </c>
      <c r="AJ417" s="48">
        <f t="shared" si="293"/>
        <v>0.75583627380259211</v>
      </c>
      <c r="AK417" s="48">
        <f t="shared" si="269"/>
        <v>-3.3145433213450384E-2</v>
      </c>
      <c r="AL417" s="48">
        <f t="shared" si="270"/>
        <v>-2.8431663863700112</v>
      </c>
      <c r="AM417" s="48">
        <f t="shared" si="271"/>
        <v>-6.6520112341204891</v>
      </c>
      <c r="AN417" s="48">
        <f t="shared" si="296"/>
        <v>60.023834322401363</v>
      </c>
      <c r="AO417" s="48">
        <f t="shared" si="296"/>
        <v>60.023834381702898</v>
      </c>
      <c r="AP417" s="48">
        <f t="shared" si="296"/>
        <v>60.023833824981494</v>
      </c>
      <c r="AQ417" s="48">
        <f t="shared" si="296"/>
        <v>60.023839051473082</v>
      </c>
      <c r="AR417" s="48">
        <f t="shared" si="296"/>
        <v>60.023789985626628</v>
      </c>
      <c r="AS417" s="48">
        <f t="shared" si="296"/>
        <v>60.024250644369594</v>
      </c>
      <c r="AT417" s="48">
        <f t="shared" si="296"/>
        <v>60.019928593735216</v>
      </c>
      <c r="AU417" s="48">
        <f t="shared" si="295"/>
        <v>60.060745687028657</v>
      </c>
    </row>
    <row r="418" spans="1:47" ht="12.95" customHeight="1" x14ac:dyDescent="0.2">
      <c r="A418" s="99" t="s">
        <v>7</v>
      </c>
      <c r="B418" s="220" t="s">
        <v>78</v>
      </c>
      <c r="C418" s="99">
        <v>58074.453300000001</v>
      </c>
      <c r="D418" s="99">
        <v>1E-4</v>
      </c>
      <c r="E418" s="48">
        <f t="shared" si="279"/>
        <v>5651.9535551540184</v>
      </c>
      <c r="F418" s="48">
        <f t="shared" si="253"/>
        <v>5652</v>
      </c>
      <c r="G418" s="48">
        <f t="shared" si="277"/>
        <v>-4.5803999993950129E-2</v>
      </c>
      <c r="H418" s="48"/>
      <c r="I418" s="48"/>
      <c r="J418" s="48"/>
      <c r="K418" s="48">
        <f t="shared" si="274"/>
        <v>-4.5803999993950129E-2</v>
      </c>
      <c r="L418" s="48"/>
      <c r="M418" s="48"/>
      <c r="N418" s="48"/>
      <c r="O418" s="48">
        <f t="shared" ca="1" si="280"/>
        <v>-5.0655316344233217E-2</v>
      </c>
      <c r="P418" s="48">
        <f t="shared" si="281"/>
        <v>-2.0496086350165921E-2</v>
      </c>
      <c r="Q418" s="91">
        <f t="shared" si="282"/>
        <v>43055.953300000001</v>
      </c>
      <c r="R418" s="48"/>
      <c r="S418" s="48">
        <f t="shared" si="283"/>
        <v>6.4049049300123886E-4</v>
      </c>
      <c r="T418" s="48">
        <f t="shared" si="275"/>
        <v>1</v>
      </c>
      <c r="U418" s="48">
        <f t="shared" si="278"/>
        <v>6.4049049300123886E-4</v>
      </c>
      <c r="V418" s="48"/>
      <c r="W418" s="48"/>
      <c r="X418" s="48"/>
      <c r="Y418" s="48"/>
      <c r="Z418" s="48">
        <f t="shared" si="284"/>
        <v>5652</v>
      </c>
      <c r="AA418" s="48">
        <f t="shared" si="285"/>
        <v>-5.8840381665667772E-3</v>
      </c>
      <c r="AB418" s="48">
        <f t="shared" si="286"/>
        <v>-5.8359238111481984E-2</v>
      </c>
      <c r="AC418" s="48">
        <f t="shared" si="287"/>
        <v>-2.5307913643784208E-2</v>
      </c>
      <c r="AD418" s="48">
        <f t="shared" si="288"/>
        <v>-3.9919961827383353E-2</v>
      </c>
      <c r="AE418" s="48">
        <f t="shared" si="289"/>
        <v>1.5936033522997441E-3</v>
      </c>
      <c r="AF418" s="48">
        <f t="shared" si="290"/>
        <v>-2.5307913643784208E-2</v>
      </c>
      <c r="AG418" s="42"/>
      <c r="AH418" s="48">
        <f t="shared" si="291"/>
        <v>1.2555238117531854E-2</v>
      </c>
      <c r="AI418" s="48">
        <f t="shared" si="292"/>
        <v>0.8923633347557548</v>
      </c>
      <c r="AJ418" s="48">
        <f t="shared" si="293"/>
        <v>0.75359531929047674</v>
      </c>
      <c r="AK418" s="48">
        <f t="shared" si="269"/>
        <v>-3.3513296274427756E-2</v>
      </c>
      <c r="AL418" s="48">
        <f t="shared" si="270"/>
        <v>-2.8397505590511307</v>
      </c>
      <c r="AM418" s="48">
        <f t="shared" si="271"/>
        <v>-6.5755974830355726</v>
      </c>
      <c r="AN418" s="48">
        <f t="shared" si="296"/>
        <v>60.027638007721428</v>
      </c>
      <c r="AO418" s="48">
        <f t="shared" si="296"/>
        <v>60.027638067182274</v>
      </c>
      <c r="AP418" s="48">
        <f t="shared" si="296"/>
        <v>60.027637508224537</v>
      </c>
      <c r="AQ418" s="48">
        <f t="shared" si="296"/>
        <v>60.027642762674503</v>
      </c>
      <c r="AR418" s="48">
        <f t="shared" si="296"/>
        <v>60.027593368902508</v>
      </c>
      <c r="AS418" s="48">
        <f t="shared" si="296"/>
        <v>60.028057722426524</v>
      </c>
      <c r="AT418" s="48">
        <f t="shared" si="296"/>
        <v>60.023695282507603</v>
      </c>
      <c r="AU418" s="48">
        <f t="shared" si="295"/>
        <v>60.064954269959209</v>
      </c>
    </row>
    <row r="419" spans="1:47" ht="12.95" customHeight="1" x14ac:dyDescent="0.2">
      <c r="A419" s="99" t="s">
        <v>7</v>
      </c>
      <c r="B419" s="220" t="s">
        <v>78</v>
      </c>
      <c r="C419" s="99">
        <v>58077.4113</v>
      </c>
      <c r="D419" s="99">
        <v>1E-4</v>
      </c>
      <c r="E419" s="48">
        <f t="shared" si="279"/>
        <v>5654.9529406754418</v>
      </c>
      <c r="F419" s="48">
        <f t="shared" si="253"/>
        <v>5655</v>
      </c>
      <c r="G419" s="48">
        <f t="shared" si="277"/>
        <v>-4.6409999995375983E-2</v>
      </c>
      <c r="H419" s="48"/>
      <c r="I419" s="48"/>
      <c r="J419" s="48"/>
      <c r="K419" s="48">
        <f t="shared" si="274"/>
        <v>-4.6409999995375983E-2</v>
      </c>
      <c r="L419" s="48"/>
      <c r="M419" s="48"/>
      <c r="N419" s="48"/>
      <c r="O419" s="48">
        <f t="shared" ca="1" si="280"/>
        <v>-5.0718622592732687E-2</v>
      </c>
      <c r="P419" s="48">
        <f t="shared" si="281"/>
        <v>-2.0556868624014651E-2</v>
      </c>
      <c r="Q419" s="91">
        <f t="shared" si="282"/>
        <v>43058.9113</v>
      </c>
      <c r="R419" s="48"/>
      <c r="S419" s="48">
        <f t="shared" si="283"/>
        <v>6.6838440170486745E-4</v>
      </c>
      <c r="T419" s="48">
        <f t="shared" si="275"/>
        <v>1</v>
      </c>
      <c r="U419" s="48">
        <f t="shared" si="278"/>
        <v>6.6838440170486745E-4</v>
      </c>
      <c r="V419" s="48"/>
      <c r="W419" s="48"/>
      <c r="X419" s="48"/>
      <c r="Y419" s="48"/>
      <c r="Z419" s="48">
        <f t="shared" si="284"/>
        <v>5655</v>
      </c>
      <c r="AA419" s="48">
        <f t="shared" si="285"/>
        <v>-5.9352946074034772E-3</v>
      </c>
      <c r="AB419" s="48">
        <f t="shared" si="286"/>
        <v>-5.8920611047325294E-2</v>
      </c>
      <c r="AC419" s="48">
        <f t="shared" si="287"/>
        <v>-2.5853131371361332E-2</v>
      </c>
      <c r="AD419" s="48">
        <f t="shared" si="288"/>
        <v>-4.0474705387972508E-2</v>
      </c>
      <c r="AE419" s="48">
        <f t="shared" si="289"/>
        <v>1.6382017762431708E-3</v>
      </c>
      <c r="AF419" s="48">
        <f t="shared" si="290"/>
        <v>-2.5853131371361332E-2</v>
      </c>
      <c r="AG419" s="42"/>
      <c r="AH419" s="48">
        <f t="shared" si="291"/>
        <v>1.2510611051949313E-2</v>
      </c>
      <c r="AI419" s="48">
        <f t="shared" si="292"/>
        <v>0.89247846781157691</v>
      </c>
      <c r="AJ419" s="48">
        <f t="shared" si="293"/>
        <v>0.75134499344339434</v>
      </c>
      <c r="AK419" s="48">
        <f t="shared" si="269"/>
        <v>-3.3880862561823266E-2</v>
      </c>
      <c r="AL419" s="48">
        <f t="shared" si="270"/>
        <v>-2.8363338551169583</v>
      </c>
      <c r="AM419" s="48">
        <f t="shared" si="271"/>
        <v>-6.5008620477895427</v>
      </c>
      <c r="AN419" s="48">
        <f t="shared" si="296"/>
        <v>60.031442181087137</v>
      </c>
      <c r="AO419" s="48">
        <f t="shared" si="296"/>
        <v>60.031442240693849</v>
      </c>
      <c r="AP419" s="48">
        <f t="shared" si="296"/>
        <v>60.031441679612037</v>
      </c>
      <c r="AQ419" s="48">
        <f t="shared" si="296"/>
        <v>60.031446961115584</v>
      </c>
      <c r="AR419" s="48">
        <f t="shared" si="296"/>
        <v>60.031397246334429</v>
      </c>
      <c r="AS419" s="48">
        <f t="shared" si="296"/>
        <v>60.031865246224704</v>
      </c>
      <c r="AT419" s="48">
        <f t="shared" si="296"/>
        <v>60.027462702065122</v>
      </c>
      <c r="AU419" s="48">
        <f t="shared" si="295"/>
        <v>60.069162852889761</v>
      </c>
    </row>
    <row r="420" spans="1:47" ht="12.95" customHeight="1" x14ac:dyDescent="0.2">
      <c r="A420" s="135" t="s">
        <v>0</v>
      </c>
      <c r="B420" s="219" t="s">
        <v>79</v>
      </c>
      <c r="C420" s="135">
        <v>58382.633800000003</v>
      </c>
      <c r="D420" s="135">
        <v>2.0000000000000001E-4</v>
      </c>
      <c r="E420" s="48">
        <f t="shared" si="279"/>
        <v>5964.4458234722761</v>
      </c>
      <c r="F420" s="48">
        <f t="shared" si="253"/>
        <v>5964.5</v>
      </c>
      <c r="G420" s="48">
        <f t="shared" si="277"/>
        <v>-5.3428999992320314E-2</v>
      </c>
      <c r="H420" s="48"/>
      <c r="I420" s="48"/>
      <c r="J420" s="48"/>
      <c r="K420" s="48">
        <f t="shared" si="274"/>
        <v>-5.3428999992320314E-2</v>
      </c>
      <c r="L420" s="48"/>
      <c r="M420" s="48"/>
      <c r="N420" s="48"/>
      <c r="O420" s="48">
        <f t="shared" ca="1" si="280"/>
        <v>-5.724971722959471E-2</v>
      </c>
      <c r="P420" s="48">
        <f t="shared" si="281"/>
        <v>-2.7686232597186382E-2</v>
      </c>
      <c r="Q420" s="91">
        <f t="shared" si="282"/>
        <v>43364.133800000003</v>
      </c>
      <c r="R420" s="48"/>
      <c r="S420" s="48">
        <f t="shared" si="283"/>
        <v>6.6269007315997066E-4</v>
      </c>
      <c r="T420" s="48">
        <f t="shared" si="275"/>
        <v>1</v>
      </c>
      <c r="U420" s="48">
        <f t="shared" si="278"/>
        <v>6.6269007315997066E-4</v>
      </c>
      <c r="V420" s="48"/>
      <c r="W420" s="48"/>
      <c r="X420" s="48"/>
      <c r="Y420" s="48"/>
      <c r="Z420" s="48">
        <f t="shared" si="284"/>
        <v>5964.5</v>
      </c>
      <c r="AA420" s="48">
        <f t="shared" si="285"/>
        <v>-1.212713040950273E-2</v>
      </c>
      <c r="AB420" s="48">
        <f t="shared" si="286"/>
        <v>-6.0435371802438187E-2</v>
      </c>
      <c r="AC420" s="48">
        <f t="shared" si="287"/>
        <v>-2.5742767395133932E-2</v>
      </c>
      <c r="AD420" s="48">
        <f t="shared" si="288"/>
        <v>-4.1301869582817584E-2</v>
      </c>
      <c r="AE420" s="48">
        <f t="shared" si="289"/>
        <v>1.7058444310360723E-3</v>
      </c>
      <c r="AF420" s="48">
        <f t="shared" si="290"/>
        <v>-2.5742767395133932E-2</v>
      </c>
      <c r="AG420" s="42"/>
      <c r="AH420" s="48">
        <f t="shared" si="291"/>
        <v>7.0063718101178738E-3</v>
      </c>
      <c r="AI420" s="48">
        <f t="shared" si="292"/>
        <v>0.91124335568481685</v>
      </c>
      <c r="AJ420" s="48">
        <f t="shared" si="293"/>
        <v>0.4715105117477596</v>
      </c>
      <c r="AK420" s="48">
        <f t="shared" si="269"/>
        <v>-6.9505761070484992E-2</v>
      </c>
      <c r="AL420" s="48">
        <f t="shared" si="270"/>
        <v>-2.4772388506991612</v>
      </c>
      <c r="AM420" s="48">
        <f t="shared" si="271"/>
        <v>-2.8988953231799299</v>
      </c>
      <c r="AN420" s="48">
        <f t="shared" si="296"/>
        <v>60.427558819302519</v>
      </c>
      <c r="AO420" s="48">
        <f t="shared" si="296"/>
        <v>60.427558846131795</v>
      </c>
      <c r="AP420" s="48">
        <f t="shared" si="296"/>
        <v>60.427558524650031</v>
      </c>
      <c r="AQ420" s="48">
        <f t="shared" si="296"/>
        <v>60.427562376810904</v>
      </c>
      <c r="AR420" s="48">
        <f t="shared" si="296"/>
        <v>60.427516219112825</v>
      </c>
      <c r="AS420" s="48">
        <f t="shared" si="296"/>
        <v>60.428069421296073</v>
      </c>
      <c r="AT420" s="48">
        <f t="shared" si="296"/>
        <v>60.421457423828926</v>
      </c>
      <c r="AU420" s="48">
        <f t="shared" si="295"/>
        <v>60.503348325225318</v>
      </c>
    </row>
    <row r="421" spans="1:47" ht="12.95" customHeight="1" x14ac:dyDescent="0.2">
      <c r="A421" s="135" t="s">
        <v>0</v>
      </c>
      <c r="B421" s="219" t="s">
        <v>79</v>
      </c>
      <c r="C421" s="135">
        <v>58391.508199999997</v>
      </c>
      <c r="D421" s="135">
        <v>1E-4</v>
      </c>
      <c r="E421" s="48">
        <f t="shared" si="279"/>
        <v>5973.4443856329626</v>
      </c>
      <c r="F421" s="48">
        <f t="shared" si="253"/>
        <v>5973.5</v>
      </c>
      <c r="G421" s="48">
        <f t="shared" si="277"/>
        <v>-5.4846999999426771E-2</v>
      </c>
      <c r="H421" s="48"/>
      <c r="I421" s="48"/>
      <c r="J421" s="48"/>
      <c r="K421" s="48">
        <f t="shared" si="274"/>
        <v>-5.4846999999426771E-2</v>
      </c>
      <c r="L421" s="48"/>
      <c r="M421" s="48"/>
      <c r="N421" s="48"/>
      <c r="O421" s="48">
        <f t="shared" ca="1" si="280"/>
        <v>-5.7439635975093134E-2</v>
      </c>
      <c r="P421" s="48">
        <f t="shared" si="281"/>
        <v>-2.7912669561756892E-2</v>
      </c>
      <c r="Q421" s="91">
        <f t="shared" si="282"/>
        <v>43373.008199999997</v>
      </c>
      <c r="R421" s="48"/>
      <c r="S421" s="48">
        <f t="shared" si="283"/>
        <v>7.2545815612559011E-4</v>
      </c>
      <c r="T421" s="48">
        <f t="shared" si="275"/>
        <v>1</v>
      </c>
      <c r="U421" s="48">
        <f t="shared" si="278"/>
        <v>7.2545815612559011E-4</v>
      </c>
      <c r="V421" s="48"/>
      <c r="W421" s="48"/>
      <c r="X421" s="48"/>
      <c r="Y421" s="48"/>
      <c r="Z421" s="48">
        <f t="shared" si="284"/>
        <v>5973.5</v>
      </c>
      <c r="AA421" s="48">
        <f t="shared" si="285"/>
        <v>-1.2330407130259057E-2</v>
      </c>
      <c r="AB421" s="48">
        <f t="shared" si="286"/>
        <v>-6.1670198470527966E-2</v>
      </c>
      <c r="AC421" s="48">
        <f t="shared" si="287"/>
        <v>-2.6934330437669879E-2</v>
      </c>
      <c r="AD421" s="48">
        <f t="shared" si="288"/>
        <v>-4.2516592869167716E-2</v>
      </c>
      <c r="AE421" s="48">
        <f t="shared" si="289"/>
        <v>1.8076606692025632E-3</v>
      </c>
      <c r="AF421" s="48">
        <f t="shared" si="290"/>
        <v>-2.6934330437669879E-2</v>
      </c>
      <c r="AG421" s="42"/>
      <c r="AH421" s="48">
        <f t="shared" si="291"/>
        <v>6.8231984711011936E-3</v>
      </c>
      <c r="AI421" s="48">
        <f t="shared" si="292"/>
        <v>0.91199183892701985</v>
      </c>
      <c r="AJ421" s="48">
        <f t="shared" si="293"/>
        <v>0.46205150768520509</v>
      </c>
      <c r="AK421" s="48">
        <f t="shared" si="269"/>
        <v>-7.0451091663874602E-2</v>
      </c>
      <c r="AL421" s="48">
        <f t="shared" si="270"/>
        <v>-2.4665430384970262</v>
      </c>
      <c r="AM421" s="48">
        <f t="shared" si="271"/>
        <v>-2.8493730575082385</v>
      </c>
      <c r="AN421" s="48">
        <f t="shared" ref="AN421:AT422" si="297">$AU421+$AB$7*SIN(AO421)</f>
        <v>60.439216821408351</v>
      </c>
      <c r="AO421" s="48">
        <f t="shared" si="297"/>
        <v>60.439216846835464</v>
      </c>
      <c r="AP421" s="48">
        <f t="shared" si="297"/>
        <v>60.439216538873794</v>
      </c>
      <c r="AQ421" s="48">
        <f t="shared" si="297"/>
        <v>60.439220268771585</v>
      </c>
      <c r="AR421" s="48">
        <f t="shared" si="297"/>
        <v>60.439175094742922</v>
      </c>
      <c r="AS421" s="48">
        <f t="shared" si="297"/>
        <v>60.439722340112155</v>
      </c>
      <c r="AT421" s="48">
        <f t="shared" si="297"/>
        <v>60.433111521499697</v>
      </c>
      <c r="AU421" s="48">
        <f t="shared" si="295"/>
        <v>60.515974074016981</v>
      </c>
    </row>
    <row r="422" spans="1:47" ht="12.95" customHeight="1" x14ac:dyDescent="0.2">
      <c r="A422" s="135" t="s">
        <v>0</v>
      </c>
      <c r="B422" s="219" t="s">
        <v>78</v>
      </c>
      <c r="C422" s="135">
        <v>58415.669699999999</v>
      </c>
      <c r="D422" s="135">
        <v>1E-4</v>
      </c>
      <c r="E422" s="48">
        <f t="shared" si="279"/>
        <v>5997.9439303509835</v>
      </c>
      <c r="F422" s="48">
        <f t="shared" si="253"/>
        <v>5998</v>
      </c>
      <c r="G422" s="48">
        <f t="shared" si="277"/>
        <v>-5.5295999998634215E-2</v>
      </c>
      <c r="H422" s="48"/>
      <c r="I422" s="48"/>
      <c r="J422" s="48"/>
      <c r="K422" s="48">
        <f t="shared" si="274"/>
        <v>-5.5295999998634215E-2</v>
      </c>
      <c r="L422" s="48"/>
      <c r="M422" s="48"/>
      <c r="N422" s="48"/>
      <c r="O422" s="48">
        <f t="shared" ca="1" si="280"/>
        <v>-5.7956637004505457E-2</v>
      </c>
      <c r="P422" s="48">
        <f t="shared" si="281"/>
        <v>-2.8532519327375397E-2</v>
      </c>
      <c r="Q422" s="91">
        <f t="shared" si="282"/>
        <v>43397.169699999999</v>
      </c>
      <c r="R422" s="48"/>
      <c r="S422" s="48">
        <f t="shared" si="283"/>
        <v>7.1628389764084443E-4</v>
      </c>
      <c r="T422" s="48">
        <f t="shared" si="275"/>
        <v>1</v>
      </c>
      <c r="U422" s="48">
        <f t="shared" si="278"/>
        <v>7.1628389764084443E-4</v>
      </c>
      <c r="V422" s="48"/>
      <c r="W422" s="48"/>
      <c r="X422" s="48"/>
      <c r="Y422" s="48"/>
      <c r="Z422" s="48">
        <f t="shared" si="284"/>
        <v>5998</v>
      </c>
      <c r="AA422" s="48">
        <f t="shared" si="285"/>
        <v>-1.2889214565339775E-2</v>
      </c>
      <c r="AB422" s="48">
        <f t="shared" si="286"/>
        <v>-6.1615148016754953E-2</v>
      </c>
      <c r="AC422" s="48">
        <f t="shared" si="287"/>
        <v>-2.6763480671258819E-2</v>
      </c>
      <c r="AD422" s="48">
        <f t="shared" si="288"/>
        <v>-4.2406785433294444E-2</v>
      </c>
      <c r="AE422" s="48">
        <f t="shared" si="289"/>
        <v>1.7983354507854739E-3</v>
      </c>
      <c r="AF422" s="48">
        <f t="shared" si="290"/>
        <v>-2.6763480671258819E-2</v>
      </c>
      <c r="AG422" s="42"/>
      <c r="AH422" s="48">
        <f t="shared" si="291"/>
        <v>6.3191480181207342E-3</v>
      </c>
      <c r="AI422" s="48">
        <f t="shared" si="292"/>
        <v>0.91408673827751297</v>
      </c>
      <c r="AJ422" s="48">
        <f t="shared" si="293"/>
        <v>0.43595590971930392</v>
      </c>
      <c r="AK422" s="48">
        <f t="shared" si="269"/>
        <v>-7.2991124065071841E-2</v>
      </c>
      <c r="AL422" s="48">
        <f t="shared" si="270"/>
        <v>-2.4373361496058163</v>
      </c>
      <c r="AM422" s="48">
        <f t="shared" si="271"/>
        <v>-2.7215164261821796</v>
      </c>
      <c r="AN422" s="48">
        <f t="shared" si="297"/>
        <v>60.471001776229834</v>
      </c>
      <c r="AO422" s="48">
        <f t="shared" si="297"/>
        <v>60.471001797986631</v>
      </c>
      <c r="AP422" s="48">
        <f t="shared" si="297"/>
        <v>60.471001526314701</v>
      </c>
      <c r="AQ422" s="48">
        <f t="shared" si="297"/>
        <v>60.471004918622199</v>
      </c>
      <c r="AR422" s="48">
        <f t="shared" si="297"/>
        <v>60.470962560444761</v>
      </c>
      <c r="AS422" s="48">
        <f t="shared" si="297"/>
        <v>60.471491595006974</v>
      </c>
      <c r="AT422" s="48">
        <f t="shared" si="297"/>
        <v>60.464903929447928</v>
      </c>
      <c r="AU422" s="48">
        <f t="shared" si="295"/>
        <v>60.550344167949845</v>
      </c>
    </row>
    <row r="423" spans="1:47" ht="12.95" customHeight="1" x14ac:dyDescent="0.2">
      <c r="A423" s="131" t="s">
        <v>1476</v>
      </c>
      <c r="B423" s="215" t="s">
        <v>79</v>
      </c>
      <c r="C423" s="132">
        <v>58083.328589999997</v>
      </c>
      <c r="D423" s="132">
        <v>1E-4</v>
      </c>
      <c r="E423" s="48">
        <f t="shared" ref="E423:E429" si="298">+(C423-C$7)/C$8</f>
        <v>5660.9530197667409</v>
      </c>
      <c r="F423" s="48">
        <f t="shared" si="253"/>
        <v>5661</v>
      </c>
      <c r="G423" s="48">
        <f t="shared" ref="G423:G429" si="299">+C423-(C$7+F423*C$8)</f>
        <v>-4.6331999998074025E-2</v>
      </c>
      <c r="H423" s="48"/>
      <c r="I423" s="48"/>
      <c r="J423" s="48"/>
      <c r="K423" s="48">
        <f t="shared" ref="K423:K429" si="300">G423</f>
        <v>-4.6331999998074025E-2</v>
      </c>
      <c r="L423" s="48"/>
      <c r="M423" s="48"/>
      <c r="N423" s="48"/>
      <c r="O423" s="48">
        <f t="shared" ref="O423:O429" ca="1" si="301">C$11+C$12*F423</f>
        <v>-5.0845235089731627E-2</v>
      </c>
      <c r="P423" s="48">
        <f t="shared" ref="P423:P429" si="302">R$2+R$3*F423++R$4*F423^2+R$5*SIN(RADIANS(R$6*F423+R$7))</f>
        <v>-2.0679018544324551E-2</v>
      </c>
      <c r="Q423" s="91">
        <f t="shared" ref="Q423:Q429" si="303">+C423-15018.5</f>
        <v>43064.828589999997</v>
      </c>
      <c r="R423" s="48"/>
      <c r="S423" s="48">
        <f t="shared" ref="S423:S429" si="304">+(P423-G423)^2</f>
        <v>6.5807545746641451E-4</v>
      </c>
      <c r="T423" s="48">
        <f t="shared" si="275"/>
        <v>1</v>
      </c>
      <c r="U423" s="48">
        <f t="shared" ref="U423:U429" si="305">+T423*S423</f>
        <v>6.5807545746641451E-4</v>
      </c>
      <c r="V423" s="48"/>
      <c r="W423" s="48"/>
      <c r="X423" s="48"/>
      <c r="Y423" s="48"/>
      <c r="Z423" s="48">
        <f t="shared" ref="Z423:Z429" si="306">F423</f>
        <v>5661</v>
      </c>
      <c r="AA423" s="48">
        <f t="shared" ref="AA423:AA429" si="307">AB$3+AB$4*Z423+AB$5*Z423^2+AH423</f>
        <v>-6.0383696469401681E-3</v>
      </c>
      <c r="AB423" s="48">
        <f t="shared" ref="AB423:AB429" si="308">IF(S423&lt;&gt;0,G423-AH423, -9999)</f>
        <v>-5.875279680780298E-2</v>
      </c>
      <c r="AC423" s="48">
        <f t="shared" ref="AC423:AC429" si="309">+G423-P423</f>
        <v>-2.5652981453749474E-2</v>
      </c>
      <c r="AD423" s="48">
        <f t="shared" ref="AD423:AD429" si="310">IF(S423&lt;&gt;0,G423-AA423, -9999)</f>
        <v>-4.0293630351133855E-2</v>
      </c>
      <c r="AE423" s="48">
        <f t="shared" ref="AE423:AE429" si="311">+(G423-AA423)^2*T423</f>
        <v>1.6235766468738154E-3</v>
      </c>
      <c r="AF423" s="48">
        <f t="shared" ref="AF423:AF429" si="312">IF(S423&lt;&gt;0,G423-P423, -9999)</f>
        <v>-2.5652981453749474E-2</v>
      </c>
      <c r="AG423" s="42"/>
      <c r="AH423" s="48">
        <f t="shared" ref="AH423:AH429" si="313">$AB$6*($AB$11/AI423*AJ423+$AB$12)</f>
        <v>1.2420796809728954E-2</v>
      </c>
      <c r="AI423" s="48">
        <f t="shared" ref="AI423:AI429" si="314">1+$AB$7*COS(AL423)</f>
        <v>0.89271259054748331</v>
      </c>
      <c r="AJ423" s="48">
        <f t="shared" ref="AJ423:AJ429" si="315">SIN(AL423+RADIANS($AB$9))</f>
        <v>0.74681627942988948</v>
      </c>
      <c r="AK423" s="48">
        <f t="shared" si="269"/>
        <v>-3.4615090712683511E-2</v>
      </c>
      <c r="AL423" s="48">
        <f t="shared" si="270"/>
        <v>-2.82949777756895</v>
      </c>
      <c r="AM423" s="48">
        <f t="shared" si="271"/>
        <v>-6.3562072584141749</v>
      </c>
      <c r="AN423" s="48">
        <f t="shared" ref="AN423:AT423" si="316">$AU423+$AB$7*SIN(AO423)</f>
        <v>60.039052013875597</v>
      </c>
      <c r="AO423" s="48">
        <f t="shared" si="316"/>
        <v>60.039052073733963</v>
      </c>
      <c r="AP423" s="48">
        <f t="shared" si="316"/>
        <v>60.039051508740386</v>
      </c>
      <c r="AQ423" s="48">
        <f t="shared" si="316"/>
        <v>60.039056841629531</v>
      </c>
      <c r="AR423" s="48">
        <f t="shared" si="316"/>
        <v>60.039006505705473</v>
      </c>
      <c r="AS423" s="48">
        <f t="shared" si="316"/>
        <v>60.039481651724365</v>
      </c>
      <c r="AT423" s="48">
        <f t="shared" si="316"/>
        <v>60.034999764778277</v>
      </c>
      <c r="AU423" s="48">
        <f t="shared" ref="AU423:AU429" si="317">RADIANS($AB$9)+$AB$18*(F423-AB$15)</f>
        <v>60.077580018750872</v>
      </c>
    </row>
    <row r="424" spans="1:47" ht="12.95" customHeight="1" x14ac:dyDescent="0.2">
      <c r="A424" s="133" t="s">
        <v>1476</v>
      </c>
      <c r="B424" s="221" t="s">
        <v>79</v>
      </c>
      <c r="C424" s="134">
        <v>58083.328589999997</v>
      </c>
      <c r="D424" s="134">
        <v>1E-4</v>
      </c>
      <c r="E424" s="48">
        <f t="shared" si="298"/>
        <v>5660.9530197667409</v>
      </c>
      <c r="F424" s="48">
        <f t="shared" si="253"/>
        <v>5661</v>
      </c>
      <c r="G424" s="48">
        <f t="shared" si="299"/>
        <v>-4.6331999998074025E-2</v>
      </c>
      <c r="H424" s="48"/>
      <c r="I424" s="48"/>
      <c r="J424" s="48"/>
      <c r="K424" s="48">
        <f t="shared" si="300"/>
        <v>-4.6331999998074025E-2</v>
      </c>
      <c r="L424" s="48"/>
      <c r="M424" s="48"/>
      <c r="N424" s="48"/>
      <c r="O424" s="48">
        <f t="shared" ca="1" si="301"/>
        <v>-5.0845235089731627E-2</v>
      </c>
      <c r="P424" s="48">
        <f t="shared" si="302"/>
        <v>-2.0679018544324551E-2</v>
      </c>
      <c r="Q424" s="91">
        <f t="shared" si="303"/>
        <v>43064.828589999997</v>
      </c>
      <c r="R424" s="48"/>
      <c r="S424" s="48">
        <f t="shared" si="304"/>
        <v>6.5807545746641451E-4</v>
      </c>
      <c r="T424" s="48">
        <f t="shared" si="275"/>
        <v>1</v>
      </c>
      <c r="U424" s="48">
        <f t="shared" si="305"/>
        <v>6.5807545746641451E-4</v>
      </c>
      <c r="V424" s="48"/>
      <c r="W424" s="48"/>
      <c r="X424" s="48"/>
      <c r="Y424" s="48"/>
      <c r="Z424" s="48">
        <f t="shared" si="306"/>
        <v>5661</v>
      </c>
      <c r="AA424" s="48">
        <f t="shared" si="307"/>
        <v>-6.0383696469401681E-3</v>
      </c>
      <c r="AB424" s="48">
        <f t="shared" si="308"/>
        <v>-5.875279680780298E-2</v>
      </c>
      <c r="AC424" s="48">
        <f t="shared" si="309"/>
        <v>-2.5652981453749474E-2</v>
      </c>
      <c r="AD424" s="48">
        <f t="shared" si="310"/>
        <v>-4.0293630351133855E-2</v>
      </c>
      <c r="AE424" s="48">
        <f t="shared" si="311"/>
        <v>1.6235766468738154E-3</v>
      </c>
      <c r="AF424" s="48">
        <f t="shared" si="312"/>
        <v>-2.5652981453749474E-2</v>
      </c>
      <c r="AG424" s="42"/>
      <c r="AH424" s="48">
        <f t="shared" si="313"/>
        <v>1.2420796809728954E-2</v>
      </c>
      <c r="AI424" s="48">
        <f t="shared" si="314"/>
        <v>0.89271259054748331</v>
      </c>
      <c r="AJ424" s="48">
        <f t="shared" si="315"/>
        <v>0.74681627942988948</v>
      </c>
      <c r="AK424" s="48">
        <f t="shared" si="269"/>
        <v>-3.4615090712683511E-2</v>
      </c>
      <c r="AL424" s="48">
        <f t="shared" si="270"/>
        <v>-2.82949777756895</v>
      </c>
      <c r="AM424" s="48">
        <f t="shared" si="271"/>
        <v>-6.3562072584141749</v>
      </c>
      <c r="AN424" s="48">
        <f t="shared" ref="AN424:AT424" si="318">$AU424+$AB$7*SIN(AO424)</f>
        <v>60.039052013875597</v>
      </c>
      <c r="AO424" s="48">
        <f t="shared" si="318"/>
        <v>60.039052073733963</v>
      </c>
      <c r="AP424" s="48">
        <f t="shared" si="318"/>
        <v>60.039051508740386</v>
      </c>
      <c r="AQ424" s="48">
        <f t="shared" si="318"/>
        <v>60.039056841629531</v>
      </c>
      <c r="AR424" s="48">
        <f t="shared" si="318"/>
        <v>60.039006505705473</v>
      </c>
      <c r="AS424" s="48">
        <f t="shared" si="318"/>
        <v>60.039481651724365</v>
      </c>
      <c r="AT424" s="48">
        <f t="shared" si="318"/>
        <v>60.034999764778277</v>
      </c>
      <c r="AU424" s="48">
        <f t="shared" si="317"/>
        <v>60.077580018750872</v>
      </c>
    </row>
    <row r="425" spans="1:47" ht="12.95" customHeight="1" x14ac:dyDescent="0.2">
      <c r="A425" s="131" t="s">
        <v>1477</v>
      </c>
      <c r="B425" s="215" t="s">
        <v>78</v>
      </c>
      <c r="C425" s="132">
        <v>58337.760699999999</v>
      </c>
      <c r="D425" s="132">
        <v>2.9999999999999997E-4</v>
      </c>
      <c r="E425" s="48">
        <f t="shared" si="298"/>
        <v>5918.9449017544084</v>
      </c>
      <c r="F425" s="48">
        <f t="shared" si="253"/>
        <v>5919</v>
      </c>
      <c r="G425" s="48">
        <f t="shared" si="299"/>
        <v>-5.4338000001735054E-2</v>
      </c>
      <c r="H425" s="48"/>
      <c r="I425" s="48"/>
      <c r="J425" s="48"/>
      <c r="K425" s="48">
        <f t="shared" si="300"/>
        <v>-5.4338000001735054E-2</v>
      </c>
      <c r="L425" s="48"/>
      <c r="M425" s="48"/>
      <c r="N425" s="48"/>
      <c r="O425" s="48">
        <f t="shared" ca="1" si="301"/>
        <v>-5.6289572460686083E-2</v>
      </c>
      <c r="P425" s="48">
        <f t="shared" si="302"/>
        <v>-2.6553318882669229E-2</v>
      </c>
      <c r="Q425" s="91">
        <f t="shared" si="303"/>
        <v>43319.260699999999</v>
      </c>
      <c r="R425" s="48"/>
      <c r="S425" s="48">
        <f t="shared" si="304"/>
        <v>7.7198850488817297E-4</v>
      </c>
      <c r="T425" s="48">
        <f t="shared" si="275"/>
        <v>1</v>
      </c>
      <c r="U425" s="48">
        <f t="shared" si="305"/>
        <v>7.7198850488817297E-4</v>
      </c>
      <c r="V425" s="48"/>
      <c r="W425" s="48"/>
      <c r="X425" s="48"/>
      <c r="Y425" s="48"/>
      <c r="Z425" s="48">
        <f t="shared" si="306"/>
        <v>5919</v>
      </c>
      <c r="AA425" s="48">
        <f t="shared" si="307"/>
        <v>-1.1116802755909776E-2</v>
      </c>
      <c r="AB425" s="48">
        <f t="shared" si="308"/>
        <v>-6.2253159694284278E-2</v>
      </c>
      <c r="AC425" s="48">
        <f t="shared" si="309"/>
        <v>-2.7784681119065825E-2</v>
      </c>
      <c r="AD425" s="48">
        <f t="shared" si="310"/>
        <v>-4.322119724582528E-2</v>
      </c>
      <c r="AE425" s="48">
        <f t="shared" si="311"/>
        <v>1.8680718913625348E-3</v>
      </c>
      <c r="AF425" s="48">
        <f t="shared" si="312"/>
        <v>-2.7784681119065825E-2</v>
      </c>
      <c r="AG425" s="42"/>
      <c r="AH425" s="48">
        <f t="shared" si="313"/>
        <v>7.9151596925492226E-3</v>
      </c>
      <c r="AI425" s="48">
        <f t="shared" si="314"/>
        <v>0.90763336960244234</v>
      </c>
      <c r="AJ425" s="48">
        <f t="shared" si="315"/>
        <v>0.51826007984906197</v>
      </c>
      <c r="AK425" s="48">
        <f t="shared" si="269"/>
        <v>-6.4631248797158855E-2</v>
      </c>
      <c r="AL425" s="48">
        <f t="shared" si="270"/>
        <v>-2.5310512161738652</v>
      </c>
      <c r="AM425" s="48">
        <f t="shared" si="271"/>
        <v>-3.1733861808450938</v>
      </c>
      <c r="AN425" s="48">
        <f t="shared" ref="AN425:AT425" si="319">$AU425+$AB$7*SIN(AO425)</f>
        <v>60.368763540060947</v>
      </c>
      <c r="AO425" s="48">
        <f t="shared" si="319"/>
        <v>60.368763574276969</v>
      </c>
      <c r="AP425" s="48">
        <f t="shared" si="319"/>
        <v>60.368763184414476</v>
      </c>
      <c r="AQ425" s="48">
        <f t="shared" si="319"/>
        <v>60.368767626572982</v>
      </c>
      <c r="AR425" s="48">
        <f t="shared" si="319"/>
        <v>60.368717012817442</v>
      </c>
      <c r="AS425" s="48">
        <f t="shared" si="319"/>
        <v>60.369293826055639</v>
      </c>
      <c r="AT425" s="48">
        <f t="shared" si="319"/>
        <v>60.362736024243212</v>
      </c>
      <c r="AU425" s="48">
        <f t="shared" si="317"/>
        <v>60.439518150778575</v>
      </c>
    </row>
    <row r="426" spans="1:47" ht="12.95" customHeight="1" x14ac:dyDescent="0.2">
      <c r="A426" s="127" t="s">
        <v>1478</v>
      </c>
      <c r="B426" s="222" t="s">
        <v>78</v>
      </c>
      <c r="C426" s="128">
        <v>58764.775099999999</v>
      </c>
      <c r="D426" s="128">
        <v>2.0000000000000001E-4</v>
      </c>
      <c r="E426" s="48">
        <f t="shared" si="298"/>
        <v>6351.9336809294655</v>
      </c>
      <c r="F426" s="48">
        <f t="shared" si="253"/>
        <v>6352</v>
      </c>
      <c r="G426" s="48">
        <f t="shared" si="299"/>
        <v>-6.5404000000853557E-2</v>
      </c>
      <c r="H426" s="48"/>
      <c r="I426" s="48"/>
      <c r="J426" s="48"/>
      <c r="K426" s="48">
        <f t="shared" si="300"/>
        <v>-6.5404000000853557E-2</v>
      </c>
      <c r="L426" s="48"/>
      <c r="M426" s="48"/>
      <c r="N426" s="48"/>
      <c r="O426" s="48">
        <f t="shared" ca="1" si="301"/>
        <v>-6.5426774327442955E-2</v>
      </c>
      <c r="P426" s="48">
        <f t="shared" si="302"/>
        <v>-3.7652747396371568E-2</v>
      </c>
      <c r="Q426" s="91">
        <f t="shared" si="303"/>
        <v>43746.275099999999</v>
      </c>
      <c r="R426" s="48"/>
      <c r="S426" s="48">
        <f t="shared" si="304"/>
        <v>7.7013202111776843E-4</v>
      </c>
      <c r="T426" s="48">
        <f t="shared" si="275"/>
        <v>1</v>
      </c>
      <c r="U426" s="48">
        <f t="shared" si="305"/>
        <v>7.7013202111776843E-4</v>
      </c>
      <c r="V426" s="48"/>
      <c r="W426" s="48"/>
      <c r="X426" s="48"/>
      <c r="Y426" s="48"/>
      <c r="Z426" s="48">
        <f t="shared" si="306"/>
        <v>6352</v>
      </c>
      <c r="AA426" s="48">
        <f t="shared" si="307"/>
        <v>-2.1581917276851707E-2</v>
      </c>
      <c r="AB426" s="48">
        <f t="shared" si="308"/>
        <v>-6.3826706523604698E-2</v>
      </c>
      <c r="AC426" s="48">
        <f t="shared" si="309"/>
        <v>-2.7751252604481989E-2</v>
      </c>
      <c r="AD426" s="48">
        <f t="shared" si="310"/>
        <v>-4.382208272400185E-2</v>
      </c>
      <c r="AE426" s="48">
        <f t="shared" si="311"/>
        <v>1.9203749342692614E-3</v>
      </c>
      <c r="AF426" s="48">
        <f t="shared" si="312"/>
        <v>-2.7751252604481989E-2</v>
      </c>
      <c r="AG426" s="42"/>
      <c r="AH426" s="48">
        <f t="shared" si="313"/>
        <v>-1.5772934772488594E-3</v>
      </c>
      <c r="AI426" s="48">
        <f t="shared" si="314"/>
        <v>0.95337321098621552</v>
      </c>
      <c r="AJ426" s="48">
        <f t="shared" si="315"/>
        <v>1.0967659487094278E-2</v>
      </c>
      <c r="AK426" s="48">
        <f t="shared" si="269"/>
        <v>-0.10263885852026658</v>
      </c>
      <c r="AL426" s="48">
        <f t="shared" si="270"/>
        <v>-1.9972038654822053</v>
      </c>
      <c r="AM426" s="48">
        <f t="shared" si="271"/>
        <v>-1.5526290207955245</v>
      </c>
      <c r="AN426" s="48">
        <f t="shared" ref="AN426:AT426" si="320">$AU426+$AB$7*SIN(AO426)</f>
        <v>60.939984611869924</v>
      </c>
      <c r="AO426" s="48">
        <f t="shared" si="320"/>
        <v>60.9399846120589</v>
      </c>
      <c r="AP426" s="48">
        <f t="shared" si="320"/>
        <v>60.939984606747124</v>
      </c>
      <c r="AQ426" s="48">
        <f t="shared" si="320"/>
        <v>60.939984756051381</v>
      </c>
      <c r="AR426" s="48">
        <f t="shared" si="320"/>
        <v>60.939980559404873</v>
      </c>
      <c r="AS426" s="48">
        <f t="shared" si="320"/>
        <v>60.940098538997333</v>
      </c>
      <c r="AT426" s="48">
        <f t="shared" si="320"/>
        <v>60.936797592388068</v>
      </c>
      <c r="AU426" s="48">
        <f t="shared" si="317"/>
        <v>61.046956953755291</v>
      </c>
    </row>
    <row r="427" spans="1:47" ht="12.95" customHeight="1" x14ac:dyDescent="0.2">
      <c r="A427" s="100" t="s">
        <v>1479</v>
      </c>
      <c r="B427" s="215" t="s">
        <v>79</v>
      </c>
      <c r="C427" s="40">
        <v>59080.842600000004</v>
      </c>
      <c r="D427" s="40">
        <v>2.9999999999999997E-4</v>
      </c>
      <c r="E427" s="48">
        <f t="shared" si="298"/>
        <v>6672.4232966471427</v>
      </c>
      <c r="F427" s="48">
        <f t="shared" ref="F427:F436" si="321">ROUND(2*E427,0)/2</f>
        <v>6672.5</v>
      </c>
      <c r="G427" s="48">
        <f t="shared" si="299"/>
        <v>-7.5644999997166451E-2</v>
      </c>
      <c r="H427" s="48"/>
      <c r="I427" s="48"/>
      <c r="J427" s="48"/>
      <c r="K427" s="48">
        <f t="shared" si="300"/>
        <v>-7.5644999997166451E-2</v>
      </c>
      <c r="L427" s="48"/>
      <c r="M427" s="48"/>
      <c r="N427" s="48"/>
      <c r="O427" s="48">
        <f t="shared" ca="1" si="301"/>
        <v>-7.2189991875469706E-2</v>
      </c>
      <c r="P427" s="48">
        <f t="shared" si="302"/>
        <v>-4.5030731549778033E-2</v>
      </c>
      <c r="Q427" s="91">
        <f t="shared" si="303"/>
        <v>44062.342600000004</v>
      </c>
      <c r="R427" s="48"/>
      <c r="S427" s="48">
        <f t="shared" si="304"/>
        <v>9.3723343256876205E-4</v>
      </c>
      <c r="T427" s="48">
        <f t="shared" si="275"/>
        <v>1</v>
      </c>
      <c r="U427" s="48">
        <f t="shared" si="305"/>
        <v>9.3723343256876205E-4</v>
      </c>
      <c r="Z427" s="48">
        <f t="shared" si="306"/>
        <v>6672.5</v>
      </c>
      <c r="AA427" s="48">
        <f t="shared" si="307"/>
        <v>-2.9511481770859847E-2</v>
      </c>
      <c r="AB427" s="48">
        <f t="shared" si="308"/>
        <v>-6.6867244789382815E-2</v>
      </c>
      <c r="AC427" s="48">
        <f t="shared" si="309"/>
        <v>-3.0614268447388418E-2</v>
      </c>
      <c r="AD427" s="48">
        <f t="shared" si="310"/>
        <v>-4.6133518226306604E-2</v>
      </c>
      <c r="AE427" s="48">
        <f t="shared" si="311"/>
        <v>2.1283015039369638E-3</v>
      </c>
      <c r="AF427" s="48">
        <f t="shared" si="312"/>
        <v>-3.0614268447388418E-2</v>
      </c>
      <c r="AG427" s="42"/>
      <c r="AH427" s="48">
        <f t="shared" si="313"/>
        <v>-8.7777552077836392E-3</v>
      </c>
      <c r="AI427" s="48">
        <f t="shared" si="314"/>
        <v>1.0012114116907813</v>
      </c>
      <c r="AJ427" s="48">
        <f t="shared" si="315"/>
        <v>-0.41340069878300639</v>
      </c>
      <c r="AK427" s="48">
        <f t="shared" ref="AK427:AK436" si="322">$AB$7*SIN(AL427)</f>
        <v>-0.11272677239145416</v>
      </c>
      <c r="AL427" s="48">
        <f t="shared" ref="AL427:AL436" si="323">2*ATAN(AM427)</f>
        <v>-1.5600502987253178</v>
      </c>
      <c r="AM427" s="48">
        <f t="shared" ref="AM427:AM436" si="324">SQRT((1+$AB$7)/(1-$AB$7))*TAN(AN427/2)</f>
        <v>-0.98931129960907638</v>
      </c>
      <c r="AN427" s="48">
        <f t="shared" ref="AN427:AT429" si="325">$AU427+$AB$7*SIN(AO427)</f>
        <v>61.384701249309039</v>
      </c>
      <c r="AO427" s="48">
        <f t="shared" si="325"/>
        <v>61.384701249310204</v>
      </c>
      <c r="AP427" s="48">
        <f t="shared" si="325"/>
        <v>61.384701249393927</v>
      </c>
      <c r="AQ427" s="48">
        <f t="shared" si="325"/>
        <v>61.384701255415692</v>
      </c>
      <c r="AR427" s="48">
        <f t="shared" si="325"/>
        <v>61.384701688530399</v>
      </c>
      <c r="AS427" s="48">
        <f t="shared" si="325"/>
        <v>61.384732836314647</v>
      </c>
      <c r="AT427" s="48">
        <f t="shared" si="325"/>
        <v>61.386952753400877</v>
      </c>
      <c r="AU427" s="48">
        <f t="shared" si="317"/>
        <v>61.49657389683621</v>
      </c>
    </row>
    <row r="428" spans="1:47" ht="12.95" customHeight="1" x14ac:dyDescent="0.2">
      <c r="A428" s="100" t="s">
        <v>1479</v>
      </c>
      <c r="B428" s="215" t="s">
        <v>78</v>
      </c>
      <c r="C428" s="40">
        <v>59112.893499999998</v>
      </c>
      <c r="D428" s="40">
        <v>2.0000000000000001E-4</v>
      </c>
      <c r="E428" s="48">
        <f t="shared" si="298"/>
        <v>6704.9226223430906</v>
      </c>
      <c r="F428" s="48">
        <f t="shared" si="321"/>
        <v>6705</v>
      </c>
      <c r="G428" s="48">
        <f t="shared" si="299"/>
        <v>-7.6309999996738043E-2</v>
      </c>
      <c r="H428" s="48"/>
      <c r="I428" s="48"/>
      <c r="J428" s="48"/>
      <c r="K428" s="48">
        <f t="shared" si="300"/>
        <v>-7.6309999996738043E-2</v>
      </c>
      <c r="L428" s="48"/>
      <c r="M428" s="48"/>
      <c r="N428" s="48"/>
      <c r="O428" s="48">
        <f t="shared" ca="1" si="301"/>
        <v>-7.2875809567547301E-2</v>
      </c>
      <c r="P428" s="48">
        <f t="shared" si="302"/>
        <v>-4.5674556498007467E-2</v>
      </c>
      <c r="Q428" s="91">
        <f t="shared" si="303"/>
        <v>44094.393499999998</v>
      </c>
      <c r="R428" s="48"/>
      <c r="S428" s="48">
        <f t="shared" si="304"/>
        <v>9.385303983639135E-4</v>
      </c>
      <c r="T428" s="48">
        <f t="shared" si="275"/>
        <v>1</v>
      </c>
      <c r="U428" s="48">
        <f t="shared" si="305"/>
        <v>9.385303983639135E-4</v>
      </c>
      <c r="Z428" s="48">
        <f t="shared" si="306"/>
        <v>6705</v>
      </c>
      <c r="AA428" s="48">
        <f t="shared" si="307"/>
        <v>-3.026007655005012E-2</v>
      </c>
      <c r="AB428" s="48">
        <f t="shared" si="308"/>
        <v>-6.6858018839284883E-2</v>
      </c>
      <c r="AC428" s="48">
        <f t="shared" si="309"/>
        <v>-3.0635443498730576E-2</v>
      </c>
      <c r="AD428" s="48">
        <f t="shared" si="310"/>
        <v>-4.6049923446687922E-2</v>
      </c>
      <c r="AE428" s="48">
        <f t="shared" si="311"/>
        <v>2.1205954494458181E-3</v>
      </c>
      <c r="AF428" s="48">
        <f t="shared" si="312"/>
        <v>-3.0635443498730576E-2</v>
      </c>
      <c r="AG428" s="42"/>
      <c r="AH428" s="48">
        <f t="shared" si="313"/>
        <v>-9.4519811574531581E-3</v>
      </c>
      <c r="AI428" s="48">
        <f t="shared" si="314"/>
        <v>1.0064876439809101</v>
      </c>
      <c r="AJ428" s="48">
        <f t="shared" si="315"/>
        <v>-0.45557682797852161</v>
      </c>
      <c r="AK428" s="48">
        <f t="shared" si="322"/>
        <v>-0.11254644911171668</v>
      </c>
      <c r="AL428" s="48">
        <f t="shared" si="323"/>
        <v>-1.513215901049388</v>
      </c>
      <c r="AM428" s="48">
        <f t="shared" si="324"/>
        <v>-0.94401589960190513</v>
      </c>
      <c r="AN428" s="48">
        <f t="shared" si="325"/>
        <v>61.431058711227166</v>
      </c>
      <c r="AO428" s="48">
        <f t="shared" si="325"/>
        <v>61.431058711234158</v>
      </c>
      <c r="AP428" s="48">
        <f t="shared" si="325"/>
        <v>61.431058711600613</v>
      </c>
      <c r="AQ428" s="48">
        <f t="shared" si="325"/>
        <v>61.431058730814271</v>
      </c>
      <c r="AR428" s="48">
        <f t="shared" si="325"/>
        <v>61.431059738201846</v>
      </c>
      <c r="AS428" s="48">
        <f t="shared" si="325"/>
        <v>61.431112548062174</v>
      </c>
      <c r="AT428" s="48">
        <f t="shared" si="325"/>
        <v>61.433858597816268</v>
      </c>
      <c r="AU428" s="48">
        <f t="shared" si="317"/>
        <v>61.542166878583885</v>
      </c>
    </row>
    <row r="429" spans="1:47" ht="12.95" customHeight="1" x14ac:dyDescent="0.2">
      <c r="A429" s="100" t="s">
        <v>1479</v>
      </c>
      <c r="B429" s="215" t="s">
        <v>78</v>
      </c>
      <c r="C429" s="40">
        <v>59206.5789</v>
      </c>
      <c r="D429" s="40">
        <v>1E-4</v>
      </c>
      <c r="E429" s="48">
        <f t="shared" si="298"/>
        <v>6799.9187793170186</v>
      </c>
      <c r="F429" s="48">
        <f t="shared" si="321"/>
        <v>6800</v>
      </c>
      <c r="G429" s="48">
        <f t="shared" si="299"/>
        <v>-8.0099999999220017E-2</v>
      </c>
      <c r="H429" s="48"/>
      <c r="I429" s="48"/>
      <c r="J429" s="48"/>
      <c r="K429" s="48">
        <f t="shared" si="300"/>
        <v>-8.0099999999220017E-2</v>
      </c>
      <c r="L429" s="48"/>
      <c r="M429" s="48"/>
      <c r="N429" s="48"/>
      <c r="O429" s="48">
        <f t="shared" ca="1" si="301"/>
        <v>-7.4880507436697191E-2</v>
      </c>
      <c r="P429" s="48">
        <f t="shared" si="302"/>
        <v>-4.7412865209478065E-2</v>
      </c>
      <c r="Q429" s="91">
        <f t="shared" si="303"/>
        <v>44188.0789</v>
      </c>
      <c r="R429" s="48"/>
      <c r="S429" s="48">
        <f t="shared" si="304"/>
        <v>1.0684487807627588E-3</v>
      </c>
      <c r="T429" s="48">
        <f t="shared" si="275"/>
        <v>1</v>
      </c>
      <c r="U429" s="48">
        <f t="shared" si="305"/>
        <v>1.0684487807627588E-3</v>
      </c>
      <c r="Z429" s="48">
        <f t="shared" si="306"/>
        <v>6800</v>
      </c>
      <c r="AA429" s="48">
        <f t="shared" si="307"/>
        <v>-3.2345352991485596E-2</v>
      </c>
      <c r="AB429" s="48">
        <f t="shared" si="308"/>
        <v>-6.8780587320110664E-2</v>
      </c>
      <c r="AC429" s="48">
        <f t="shared" si="309"/>
        <v>-3.2687134789741952E-2</v>
      </c>
      <c r="AD429" s="48">
        <f t="shared" si="310"/>
        <v>-4.7754647007734422E-2</v>
      </c>
      <c r="AE429" s="48">
        <f t="shared" si="311"/>
        <v>2.2805063108333181E-3</v>
      </c>
      <c r="AF429" s="48">
        <f t="shared" si="312"/>
        <v>-3.2687134789741952E-2</v>
      </c>
      <c r="AG429" s="42"/>
      <c r="AH429" s="48">
        <f t="shared" si="313"/>
        <v>-1.1319412679109351E-2</v>
      </c>
      <c r="AI429" s="48">
        <f t="shared" si="314"/>
        <v>1.022103095805152</v>
      </c>
      <c r="AJ429" s="48">
        <f t="shared" si="315"/>
        <v>-0.57514671065407286</v>
      </c>
      <c r="AK429" s="48">
        <f t="shared" si="322"/>
        <v>-0.1105452210089045</v>
      </c>
      <c r="AL429" s="48">
        <f t="shared" si="323"/>
        <v>-1.3734525075021653</v>
      </c>
      <c r="AM429" s="48">
        <f t="shared" si="324"/>
        <v>-0.81984716077102082</v>
      </c>
      <c r="AN429" s="48">
        <f t="shared" si="325"/>
        <v>61.567973458540877</v>
      </c>
      <c r="AO429" s="48">
        <f t="shared" si="325"/>
        <v>61.567973458731366</v>
      </c>
      <c r="AP429" s="48">
        <f t="shared" si="325"/>
        <v>61.567973464324346</v>
      </c>
      <c r="AQ429" s="48">
        <f t="shared" si="325"/>
        <v>61.567973628538262</v>
      </c>
      <c r="AR429" s="48">
        <f t="shared" si="325"/>
        <v>61.567978449942416</v>
      </c>
      <c r="AS429" s="48">
        <f t="shared" si="325"/>
        <v>61.568119976148317</v>
      </c>
      <c r="AT429" s="48">
        <f t="shared" si="325"/>
        <v>61.572246532179314</v>
      </c>
      <c r="AU429" s="48">
        <f t="shared" si="317"/>
        <v>61.675438671384782</v>
      </c>
    </row>
    <row r="430" spans="1:47" ht="12.95" customHeight="1" x14ac:dyDescent="0.2">
      <c r="A430" s="102" t="s">
        <v>1482</v>
      </c>
      <c r="B430" s="101" t="s">
        <v>79</v>
      </c>
      <c r="C430" s="107">
        <v>59258.355789999943</v>
      </c>
      <c r="D430" s="136">
        <v>1.2199999999999999E-3</v>
      </c>
      <c r="E430" s="48">
        <f t="shared" ref="E430:E436" si="326">+(C430-C$7)/C$8</f>
        <v>6852.4200822954581</v>
      </c>
      <c r="F430" s="48">
        <f t="shared" si="321"/>
        <v>6852.5</v>
      </c>
      <c r="G430" s="48">
        <f t="shared" ref="G430:G436" si="327">+C430-(C$7+F430*C$8)</f>
        <v>-7.8815000051690731E-2</v>
      </c>
      <c r="H430" s="48"/>
      <c r="I430" s="48"/>
      <c r="J430" s="48"/>
      <c r="K430" s="48">
        <f t="shared" ref="K430:K436" si="328">G430</f>
        <v>-7.8815000051690731E-2</v>
      </c>
      <c r="L430" s="48"/>
      <c r="M430" s="48"/>
      <c r="N430" s="48"/>
      <c r="O430" s="48">
        <f t="shared" ref="O430:O436" ca="1" si="329">C$11+C$12*F430</f>
        <v>-7.5988366785437939E-2</v>
      </c>
      <c r="P430" s="48">
        <f t="shared" ref="P430:P436" si="330">R$2+R$3*F430++R$4*F430^2+R$5*SIN(RADIANS(R$6*F430+R$7))</f>
        <v>-4.8274249380375847E-2</v>
      </c>
      <c r="Q430" s="91">
        <f t="shared" ref="Q430:Q436" si="331">+C430-15018.5</f>
        <v>44239.855789999943</v>
      </c>
      <c r="R430" s="48"/>
      <c r="S430" s="48">
        <f t="shared" ref="S430:S436" si="332">+(P430-G430)^2</f>
        <v>9.327374515674205E-4</v>
      </c>
      <c r="T430" s="48">
        <f t="shared" ref="T430:T441" si="333">T$18</f>
        <v>1</v>
      </c>
      <c r="U430" s="48">
        <f t="shared" ref="U430:U436" si="334">+T430*S430</f>
        <v>9.327374515674205E-4</v>
      </c>
      <c r="Z430" s="48">
        <f t="shared" ref="Z430:Z436" si="335">F430</f>
        <v>6852.5</v>
      </c>
      <c r="AA430" s="48">
        <f t="shared" ref="AA430:AA436" si="336">AB$3+AB$4*Z430+AB$5*Z430^2+AH430</f>
        <v>-3.3420118348478925E-2</v>
      </c>
      <c r="AB430" s="48">
        <f t="shared" ref="AB430:AB436" si="337">IF(S430&lt;&gt;0,G430-AH430, -9999)</f>
        <v>-6.6541503515527553E-2</v>
      </c>
      <c r="AC430" s="48">
        <f t="shared" ref="AC430:AC436" si="338">+G430-P430</f>
        <v>-3.0540750671314884E-2</v>
      </c>
      <c r="AD430" s="48">
        <f t="shared" ref="AD430:AD436" si="339">IF(S430&lt;&gt;0,G430-AA430, -9999)</f>
        <v>-4.5394881703211806E-2</v>
      </c>
      <c r="AE430" s="48">
        <f t="shared" ref="AE430:AE436" si="340">+(G430-AA430)^2*T430</f>
        <v>2.0606952848485939E-3</v>
      </c>
      <c r="AF430" s="48">
        <f t="shared" ref="AF430:AF436" si="341">IF(S430&lt;&gt;0,G430-P430, -9999)</f>
        <v>-3.0540750671314884E-2</v>
      </c>
      <c r="AG430" s="42"/>
      <c r="AH430" s="48">
        <f t="shared" ref="AH430:AH436" si="342">$AB$6*($AB$11/AI430*AJ430+$AB$12)</f>
        <v>-1.227349653616318E-2</v>
      </c>
      <c r="AI430" s="48">
        <f t="shared" ref="AI430:AI436" si="343">1+$AB$7*COS(AL430)</f>
        <v>1.030768941504804</v>
      </c>
      <c r="AJ430" s="48">
        <f t="shared" ref="AJ430:AJ436" si="344">SIN(AL430+RADIANS($AB$9))</f>
        <v>-0.63798829173857663</v>
      </c>
      <c r="AK430" s="48">
        <f t="shared" si="322"/>
        <v>-0.1084530542251034</v>
      </c>
      <c r="AL430" s="48">
        <f t="shared" si="323"/>
        <v>-1.2943530086842012</v>
      </c>
      <c r="AM430" s="48">
        <f t="shared" si="324"/>
        <v>-0.75575870561634451</v>
      </c>
      <c r="AN430" s="48">
        <f t="shared" ref="AN430:AT436" si="345">$AU430+$AB$7*SIN(AO430)</f>
        <v>61.644543913501927</v>
      </c>
      <c r="AO430" s="48">
        <f t="shared" si="345"/>
        <v>61.644543914141913</v>
      </c>
      <c r="AP430" s="48">
        <f t="shared" si="345"/>
        <v>61.644543929314615</v>
      </c>
      <c r="AQ430" s="48">
        <f t="shared" si="345"/>
        <v>61.644544289028516</v>
      </c>
      <c r="AR430" s="48">
        <f t="shared" si="345"/>
        <v>61.644552817017853</v>
      </c>
      <c r="AS430" s="48">
        <f t="shared" si="345"/>
        <v>61.644754943267657</v>
      </c>
      <c r="AT430" s="48">
        <f t="shared" si="345"/>
        <v>61.649516381045977</v>
      </c>
      <c r="AU430" s="48">
        <f t="shared" ref="AU430:AU436" si="346">RADIANS($AB$9)+$AB$18*(F430-AB$15)</f>
        <v>61.749088872669489</v>
      </c>
    </row>
    <row r="431" spans="1:47" ht="12.95" customHeight="1" x14ac:dyDescent="0.2">
      <c r="A431" s="102" t="s">
        <v>1481</v>
      </c>
      <c r="B431" s="101" t="s">
        <v>79</v>
      </c>
      <c r="C431" s="107">
        <v>59464.463680000044</v>
      </c>
      <c r="D431" s="136">
        <v>4.2999999999999999E-4</v>
      </c>
      <c r="E431" s="48">
        <f t="shared" si="326"/>
        <v>7061.4116377781093</v>
      </c>
      <c r="F431" s="48">
        <f t="shared" si="321"/>
        <v>7061.5</v>
      </c>
      <c r="G431" s="48">
        <f t="shared" si="327"/>
        <v>-8.7142999953357503E-2</v>
      </c>
      <c r="H431" s="48"/>
      <c r="I431" s="48"/>
      <c r="J431" s="48"/>
      <c r="K431" s="48">
        <f t="shared" si="328"/>
        <v>-8.7142999953357503E-2</v>
      </c>
      <c r="L431" s="48"/>
      <c r="M431" s="48"/>
      <c r="N431" s="48"/>
      <c r="O431" s="48">
        <f t="shared" ca="1" si="329"/>
        <v>-8.0398702097567692E-2</v>
      </c>
      <c r="P431" s="48">
        <f t="shared" si="330"/>
        <v>-5.0914439099136857E-2</v>
      </c>
      <c r="Q431" s="91">
        <f t="shared" si="331"/>
        <v>44445.963680000044</v>
      </c>
      <c r="R431" s="48"/>
      <c r="S431" s="48">
        <f t="shared" si="332"/>
        <v>1.3125086215679685E-3</v>
      </c>
      <c r="T431" s="48">
        <f t="shared" si="333"/>
        <v>1</v>
      </c>
      <c r="U431" s="48">
        <f t="shared" si="334"/>
        <v>1.3125086215679685E-3</v>
      </c>
      <c r="Z431" s="48">
        <f t="shared" si="335"/>
        <v>7061.5</v>
      </c>
      <c r="AA431" s="48">
        <f t="shared" si="336"/>
        <v>-3.6987655355985319E-2</v>
      </c>
      <c r="AB431" s="48">
        <f t="shared" si="337"/>
        <v>-7.1784465292400373E-2</v>
      </c>
      <c r="AC431" s="48">
        <f t="shared" si="338"/>
        <v>-3.6228560854220646E-2</v>
      </c>
      <c r="AD431" s="48">
        <f t="shared" si="339"/>
        <v>-5.0155344597372184E-2</v>
      </c>
      <c r="AE431" s="48">
        <f t="shared" si="340"/>
        <v>2.5155585916811513E-3</v>
      </c>
      <c r="AF431" s="48">
        <f t="shared" si="341"/>
        <v>-3.6228560854220646E-2</v>
      </c>
      <c r="AG431" s="42"/>
      <c r="AH431" s="48">
        <f t="shared" si="342"/>
        <v>-1.5358534660957126E-2</v>
      </c>
      <c r="AI431" s="48">
        <f t="shared" si="343"/>
        <v>1.0640743948687348</v>
      </c>
      <c r="AJ431" s="48">
        <f t="shared" si="344"/>
        <v>-0.85208969747586982</v>
      </c>
      <c r="AK431" s="48">
        <f t="shared" si="322"/>
        <v>-9.2753785121065066E-2</v>
      </c>
      <c r="AL431" s="48">
        <f t="shared" si="323"/>
        <v>-0.96627099783809256</v>
      </c>
      <c r="AM431" s="48">
        <f t="shared" si="324"/>
        <v>-0.52460270439488221</v>
      </c>
      <c r="AN431" s="48">
        <f t="shared" si="345"/>
        <v>61.955673976870365</v>
      </c>
      <c r="AO431" s="48">
        <f t="shared" si="345"/>
        <v>61.955673988841546</v>
      </c>
      <c r="AP431" s="48">
        <f t="shared" si="345"/>
        <v>61.955674154740223</v>
      </c>
      <c r="AQ431" s="48">
        <f t="shared" si="345"/>
        <v>61.955676453788413</v>
      </c>
      <c r="AR431" s="48">
        <f t="shared" si="345"/>
        <v>61.95570831368309</v>
      </c>
      <c r="AS431" s="48">
        <f t="shared" si="345"/>
        <v>61.956149698395322</v>
      </c>
      <c r="AT431" s="48">
        <f t="shared" si="345"/>
        <v>61.962240785297475</v>
      </c>
      <c r="AU431" s="48">
        <f t="shared" si="346"/>
        <v>62.042286816831464</v>
      </c>
    </row>
    <row r="432" spans="1:47" ht="12.95" customHeight="1" x14ac:dyDescent="0.2">
      <c r="A432" s="102" t="s">
        <v>1481</v>
      </c>
      <c r="B432" s="101" t="s">
        <v>78</v>
      </c>
      <c r="C432" s="107">
        <v>59584.283220000099</v>
      </c>
      <c r="D432" s="136">
        <v>3.8999999999999999E-4</v>
      </c>
      <c r="E432" s="48">
        <f t="shared" si="326"/>
        <v>7182.9075787719976</v>
      </c>
      <c r="F432" s="48">
        <f t="shared" si="321"/>
        <v>7183</v>
      </c>
      <c r="G432" s="48">
        <f t="shared" si="327"/>
        <v>-9.1145999896980356E-2</v>
      </c>
      <c r="H432" s="48"/>
      <c r="I432" s="48"/>
      <c r="J432" s="48"/>
      <c r="K432" s="48">
        <f t="shared" si="328"/>
        <v>-9.1145999896980356E-2</v>
      </c>
      <c r="L432" s="48"/>
      <c r="M432" s="48"/>
      <c r="N432" s="48"/>
      <c r="O432" s="48">
        <f t="shared" ca="1" si="329"/>
        <v>-8.2962605161796238E-2</v>
      </c>
      <c r="P432" s="48">
        <f t="shared" si="330"/>
        <v>-5.1816323163335301E-2</v>
      </c>
      <c r="Q432" s="91">
        <f t="shared" si="331"/>
        <v>44565.783220000099</v>
      </c>
      <c r="R432" s="48"/>
      <c r="S432" s="48">
        <f t="shared" si="332"/>
        <v>1.5468234719730211E-3</v>
      </c>
      <c r="T432" s="48">
        <f t="shared" si="333"/>
        <v>1</v>
      </c>
      <c r="U432" s="48">
        <f t="shared" si="334"/>
        <v>1.5468234719730211E-3</v>
      </c>
      <c r="Z432" s="48">
        <f t="shared" si="335"/>
        <v>7183</v>
      </c>
      <c r="AA432" s="48">
        <f t="shared" si="336"/>
        <v>-3.8419252475436622E-2</v>
      </c>
      <c r="AB432" s="48">
        <f t="shared" si="337"/>
        <v>-7.463788593614834E-2</v>
      </c>
      <c r="AC432" s="48">
        <f t="shared" si="338"/>
        <v>-3.9329676733645055E-2</v>
      </c>
      <c r="AD432" s="48">
        <f t="shared" si="339"/>
        <v>-5.2726747421543735E-2</v>
      </c>
      <c r="AE432" s="48">
        <f t="shared" si="340"/>
        <v>2.7801098936552689E-3</v>
      </c>
      <c r="AF432" s="48">
        <f t="shared" si="341"/>
        <v>-3.9329676733645055E-2</v>
      </c>
      <c r="AG432" s="42"/>
      <c r="AH432" s="48">
        <f t="shared" si="342"/>
        <v>-1.6508113960832009E-2</v>
      </c>
      <c r="AI432" s="48">
        <f t="shared" si="343"/>
        <v>1.0812236900617362</v>
      </c>
      <c r="AJ432" s="48">
        <f t="shared" si="344"/>
        <v>-0.93908373996995975</v>
      </c>
      <c r="AK432" s="48">
        <f t="shared" si="322"/>
        <v>-7.8176114669598909E-2</v>
      </c>
      <c r="AL432" s="48">
        <f t="shared" si="323"/>
        <v>-0.76628142644079666</v>
      </c>
      <c r="AM432" s="48">
        <f t="shared" si="324"/>
        <v>-0.4030590603989761</v>
      </c>
      <c r="AN432" s="48">
        <f t="shared" si="345"/>
        <v>62.140891973110541</v>
      </c>
      <c r="AO432" s="48">
        <f t="shared" si="345"/>
        <v>62.140892002212055</v>
      </c>
      <c r="AP432" s="48">
        <f t="shared" si="345"/>
        <v>62.140892337189229</v>
      </c>
      <c r="AQ432" s="48">
        <f t="shared" si="345"/>
        <v>62.140896192986077</v>
      </c>
      <c r="AR432" s="48">
        <f t="shared" si="345"/>
        <v>62.140940574734778</v>
      </c>
      <c r="AS432" s="48">
        <f t="shared" si="345"/>
        <v>62.141451309042608</v>
      </c>
      <c r="AT432" s="48">
        <f t="shared" si="345"/>
        <v>62.147313315952928</v>
      </c>
      <c r="AU432" s="48">
        <f t="shared" si="346"/>
        <v>62.212734425518924</v>
      </c>
    </row>
    <row r="433" spans="1:47" ht="12.95" customHeight="1" x14ac:dyDescent="0.2">
      <c r="A433" s="105" t="s">
        <v>1484</v>
      </c>
      <c r="B433" s="104" t="s">
        <v>79</v>
      </c>
      <c r="C433" s="136">
        <v>59796.807399999998</v>
      </c>
      <c r="D433" s="137">
        <v>1E-4</v>
      </c>
      <c r="E433" s="48">
        <f t="shared" si="326"/>
        <v>7398.4051948789393</v>
      </c>
      <c r="F433" s="48">
        <f t="shared" si="321"/>
        <v>7398.5</v>
      </c>
      <c r="G433" s="48">
        <f t="shared" si="327"/>
        <v>-9.3497000001661945E-2</v>
      </c>
      <c r="H433" s="48"/>
      <c r="I433" s="48"/>
      <c r="J433" s="48"/>
      <c r="K433" s="48">
        <f t="shared" si="328"/>
        <v>-9.3497000001661945E-2</v>
      </c>
      <c r="L433" s="48"/>
      <c r="M433" s="48"/>
      <c r="N433" s="48"/>
      <c r="O433" s="48">
        <f t="shared" ca="1" si="329"/>
        <v>-8.7510104012341522E-2</v>
      </c>
      <c r="P433" s="48">
        <f t="shared" si="330"/>
        <v>-5.2191796731732958E-2</v>
      </c>
      <c r="Q433" s="91">
        <f t="shared" si="331"/>
        <v>44778.307399999998</v>
      </c>
      <c r="R433" s="48"/>
      <c r="S433" s="48">
        <f t="shared" si="332"/>
        <v>1.7061198171701524E-3</v>
      </c>
      <c r="T433" s="48">
        <f t="shared" si="333"/>
        <v>1</v>
      </c>
      <c r="U433" s="48">
        <f t="shared" si="334"/>
        <v>1.7061198171701524E-3</v>
      </c>
      <c r="Z433" s="48">
        <f t="shared" si="335"/>
        <v>7398.5</v>
      </c>
      <c r="AA433" s="48">
        <f t="shared" si="336"/>
        <v>-3.9552866249154661E-2</v>
      </c>
      <c r="AB433" s="48">
        <f t="shared" si="337"/>
        <v>-7.6358229422950591E-2</v>
      </c>
      <c r="AC433" s="48">
        <f t="shared" si="338"/>
        <v>-4.1305203269928988E-2</v>
      </c>
      <c r="AD433" s="48">
        <f t="shared" si="339"/>
        <v>-5.3944133752507284E-2</v>
      </c>
      <c r="AE433" s="48">
        <f t="shared" si="340"/>
        <v>2.9099695663083957E-3</v>
      </c>
      <c r="AF433" s="48">
        <f t="shared" si="341"/>
        <v>-4.1305203269928988E-2</v>
      </c>
      <c r="AG433" s="42"/>
      <c r="AH433" s="48">
        <f t="shared" si="342"/>
        <v>-1.7138770578711351E-2</v>
      </c>
      <c r="AI433" s="48">
        <f t="shared" si="343"/>
        <v>1.1039335437720004</v>
      </c>
      <c r="AJ433" s="48">
        <f t="shared" si="344"/>
        <v>-0.99984321677623855</v>
      </c>
      <c r="AK433" s="48">
        <f t="shared" si="322"/>
        <v>-4.3664759372667325E-2</v>
      </c>
      <c r="AL433" s="48">
        <f t="shared" si="323"/>
        <v>-0.39773162041031079</v>
      </c>
      <c r="AM433" s="48">
        <f t="shared" si="324"/>
        <v>-0.20152951122445223</v>
      </c>
      <c r="AN433" s="48">
        <f t="shared" si="345"/>
        <v>62.475749321944292</v>
      </c>
      <c r="AO433" s="48">
        <f t="shared" si="345"/>
        <v>62.475749371241299</v>
      </c>
      <c r="AP433" s="48">
        <f t="shared" si="345"/>
        <v>62.475749837801004</v>
      </c>
      <c r="AQ433" s="48">
        <f t="shared" si="345"/>
        <v>62.475754253439455</v>
      </c>
      <c r="AR433" s="48">
        <f t="shared" si="345"/>
        <v>62.475796043793814</v>
      </c>
      <c r="AS433" s="48">
        <f t="shared" si="345"/>
        <v>62.476191522678072</v>
      </c>
      <c r="AT433" s="48">
        <f t="shared" si="345"/>
        <v>62.479931234197906</v>
      </c>
      <c r="AU433" s="48">
        <f t="shared" si="346"/>
        <v>62.515050966030437</v>
      </c>
    </row>
    <row r="434" spans="1:47" ht="12.95" customHeight="1" x14ac:dyDescent="0.2">
      <c r="A434" s="102" t="s">
        <v>1480</v>
      </c>
      <c r="B434" s="101" t="s">
        <v>79</v>
      </c>
      <c r="C434" s="107">
        <v>59817.517659999896</v>
      </c>
      <c r="D434" s="136">
        <v>2.9999999999999997E-4</v>
      </c>
      <c r="E434" s="48">
        <f t="shared" si="326"/>
        <v>7419.4052131306753</v>
      </c>
      <c r="F434" s="48">
        <f t="shared" si="321"/>
        <v>7419.5</v>
      </c>
      <c r="G434" s="48">
        <f t="shared" si="327"/>
        <v>-9.3479000104707666E-2</v>
      </c>
      <c r="H434" s="48"/>
      <c r="I434" s="48"/>
      <c r="J434" s="48"/>
      <c r="K434" s="48">
        <f t="shared" si="328"/>
        <v>-9.3479000104707666E-2</v>
      </c>
      <c r="L434" s="48"/>
      <c r="M434" s="48"/>
      <c r="N434" s="48"/>
      <c r="O434" s="48">
        <f t="shared" ca="1" si="329"/>
        <v>-8.7953247751837826E-2</v>
      </c>
      <c r="P434" s="48">
        <f t="shared" si="330"/>
        <v>-5.2143689214355582E-2</v>
      </c>
      <c r="Q434" s="91">
        <f t="shared" si="331"/>
        <v>44799.017659999896</v>
      </c>
      <c r="R434" s="48"/>
      <c r="S434" s="48">
        <f t="shared" si="332"/>
        <v>1.7086079264020597E-3</v>
      </c>
      <c r="T434" s="48">
        <f t="shared" si="333"/>
        <v>1</v>
      </c>
      <c r="U434" s="48">
        <f t="shared" si="334"/>
        <v>1.7086079264020597E-3</v>
      </c>
      <c r="Z434" s="48">
        <f t="shared" si="335"/>
        <v>7419.5</v>
      </c>
      <c r="AA434" s="48">
        <f t="shared" si="336"/>
        <v>-3.9560535706259205E-2</v>
      </c>
      <c r="AB434" s="48">
        <f t="shared" si="337"/>
        <v>-7.6381760384604411E-2</v>
      </c>
      <c r="AC434" s="48">
        <f t="shared" si="338"/>
        <v>-4.1335310890352084E-2</v>
      </c>
      <c r="AD434" s="48">
        <f t="shared" si="339"/>
        <v>-5.3918464398448461E-2</v>
      </c>
      <c r="AE434" s="48">
        <f t="shared" si="340"/>
        <v>2.9072008030867542E-3</v>
      </c>
      <c r="AF434" s="48">
        <f t="shared" si="341"/>
        <v>-4.1335310890352084E-2</v>
      </c>
      <c r="AG434" s="42"/>
      <c r="AH434" s="48">
        <f t="shared" si="342"/>
        <v>-1.7097239720103258E-2</v>
      </c>
      <c r="AI434" s="48">
        <f t="shared" si="343"/>
        <v>1.105463665738365</v>
      </c>
      <c r="AJ434" s="48">
        <f t="shared" si="344"/>
        <v>-0.99852301752905848</v>
      </c>
      <c r="AK434" s="48">
        <f t="shared" si="322"/>
        <v>-3.982722612868838E-2</v>
      </c>
      <c r="AL434" s="48">
        <f t="shared" si="323"/>
        <v>-0.36108257708564173</v>
      </c>
      <c r="AM434" s="48">
        <f t="shared" si="324"/>
        <v>-0.18252879636289582</v>
      </c>
      <c r="AN434" s="48">
        <f t="shared" si="345"/>
        <v>62.508713096353368</v>
      </c>
      <c r="AO434" s="48">
        <f t="shared" si="345"/>
        <v>62.508713144371463</v>
      </c>
      <c r="AP434" s="48">
        <f t="shared" si="345"/>
        <v>62.508713593564572</v>
      </c>
      <c r="AQ434" s="48">
        <f t="shared" si="345"/>
        <v>62.508717795611616</v>
      </c>
      <c r="AR434" s="48">
        <f t="shared" si="345"/>
        <v>62.508757104030074</v>
      </c>
      <c r="AS434" s="48">
        <f t="shared" si="345"/>
        <v>62.509124793040662</v>
      </c>
      <c r="AT434" s="48">
        <f t="shared" si="345"/>
        <v>62.512561957740125</v>
      </c>
      <c r="AU434" s="48">
        <f t="shared" si="346"/>
        <v>62.544511046544315</v>
      </c>
    </row>
    <row r="435" spans="1:47" ht="12.95" customHeight="1" x14ac:dyDescent="0.2">
      <c r="A435" s="105" t="s">
        <v>1484</v>
      </c>
      <c r="B435" s="104" t="s">
        <v>79</v>
      </c>
      <c r="C435" s="136">
        <v>59884.576800000003</v>
      </c>
      <c r="D435" s="137">
        <v>2.0000000000000001E-4</v>
      </c>
      <c r="E435" s="48">
        <f t="shared" si="326"/>
        <v>7487.4025808100214</v>
      </c>
      <c r="F435" s="48">
        <f t="shared" si="321"/>
        <v>7487.5</v>
      </c>
      <c r="G435" s="48">
        <f t="shared" si="327"/>
        <v>-9.6074999994016252E-2</v>
      </c>
      <c r="H435" s="48"/>
      <c r="I435" s="48"/>
      <c r="J435" s="48"/>
      <c r="K435" s="48">
        <f t="shared" si="328"/>
        <v>-9.6074999994016252E-2</v>
      </c>
      <c r="L435" s="48"/>
      <c r="M435" s="48"/>
      <c r="N435" s="48"/>
      <c r="O435" s="48">
        <f t="shared" ca="1" si="329"/>
        <v>-8.9388189384492472E-2</v>
      </c>
      <c r="P435" s="48">
        <f t="shared" si="330"/>
        <v>-5.1885739373183082E-2</v>
      </c>
      <c r="Q435" s="91">
        <f t="shared" si="331"/>
        <v>44866.076800000003</v>
      </c>
      <c r="R435" s="48"/>
      <c r="S435" s="48">
        <f t="shared" si="332"/>
        <v>1.9526907542159171E-3</v>
      </c>
      <c r="T435" s="48">
        <f t="shared" si="333"/>
        <v>1</v>
      </c>
      <c r="U435" s="48">
        <f t="shared" si="334"/>
        <v>1.9526907542159171E-3</v>
      </c>
      <c r="Z435" s="48">
        <f t="shared" si="335"/>
        <v>7487.5</v>
      </c>
      <c r="AA435" s="48">
        <f t="shared" si="336"/>
        <v>-3.9457568498088819E-2</v>
      </c>
      <c r="AB435" s="48">
        <f t="shared" si="337"/>
        <v>-7.9240272184219362E-2</v>
      </c>
      <c r="AC435" s="48">
        <f t="shared" si="338"/>
        <v>-4.4189260620833171E-2</v>
      </c>
      <c r="AD435" s="48">
        <f t="shared" si="339"/>
        <v>-5.6617431495927434E-2</v>
      </c>
      <c r="AE435" s="48">
        <f t="shared" si="340"/>
        <v>3.2055335491960359E-3</v>
      </c>
      <c r="AF435" s="48">
        <f t="shared" si="341"/>
        <v>-4.4189260620833171E-2</v>
      </c>
      <c r="AG435" s="42"/>
      <c r="AH435" s="48">
        <f t="shared" si="342"/>
        <v>-1.683472780979689E-2</v>
      </c>
      <c r="AI435" s="48">
        <f t="shared" si="343"/>
        <v>1.1094539459217856</v>
      </c>
      <c r="AJ435" s="48">
        <f t="shared" si="344"/>
        <v>-0.98496093384031114</v>
      </c>
      <c r="AK435" s="48">
        <f t="shared" si="322"/>
        <v>-2.6993081599367762E-2</v>
      </c>
      <c r="AL435" s="48">
        <f t="shared" si="323"/>
        <v>-0.24179108514182804</v>
      </c>
      <c r="AM435" s="48">
        <f t="shared" si="324"/>
        <v>-0.12148799877664646</v>
      </c>
      <c r="AN435" s="48">
        <f t="shared" si="345"/>
        <v>62.61573063392661</v>
      </c>
      <c r="AO435" s="48">
        <f t="shared" si="345"/>
        <v>62.615730672379577</v>
      </c>
      <c r="AP435" s="48">
        <f t="shared" si="345"/>
        <v>62.615731021600624</v>
      </c>
      <c r="AQ435" s="48">
        <f t="shared" si="345"/>
        <v>62.615734193144611</v>
      </c>
      <c r="AR435" s="48">
        <f t="shared" si="345"/>
        <v>62.615762996265403</v>
      </c>
      <c r="AS435" s="48">
        <f t="shared" si="345"/>
        <v>62.616024570230422</v>
      </c>
      <c r="AT435" s="48">
        <f t="shared" si="345"/>
        <v>62.618399355745112</v>
      </c>
      <c r="AU435" s="48">
        <f t="shared" si="346"/>
        <v>62.639905592970223</v>
      </c>
    </row>
    <row r="436" spans="1:47" ht="12.95" customHeight="1" x14ac:dyDescent="0.2">
      <c r="A436" s="102" t="s">
        <v>1480</v>
      </c>
      <c r="B436" s="101" t="s">
        <v>78</v>
      </c>
      <c r="C436" s="107">
        <v>59892.469310000073</v>
      </c>
      <c r="D436" s="136">
        <v>4.0000000000000002E-4</v>
      </c>
      <c r="E436" s="48">
        <f t="shared" si="326"/>
        <v>7495.4055153001873</v>
      </c>
      <c r="F436" s="48">
        <f t="shared" si="321"/>
        <v>7495.5</v>
      </c>
      <c r="G436" s="48">
        <f t="shared" si="327"/>
        <v>-9.3180999923788477E-2</v>
      </c>
      <c r="H436" s="48"/>
      <c r="I436" s="48"/>
      <c r="J436" s="48"/>
      <c r="K436" s="48">
        <f t="shared" si="328"/>
        <v>-9.3180999923788477E-2</v>
      </c>
      <c r="L436" s="48"/>
      <c r="M436" s="48"/>
      <c r="N436" s="48"/>
      <c r="O436" s="48">
        <f t="shared" ca="1" si="329"/>
        <v>-8.9557006047157717E-2</v>
      </c>
      <c r="P436" s="48">
        <f t="shared" si="330"/>
        <v>-5.1845208843943877E-2</v>
      </c>
      <c r="Q436" s="91">
        <f t="shared" si="331"/>
        <v>44873.969310000073</v>
      </c>
      <c r="R436" s="48"/>
      <c r="S436" s="48">
        <f t="shared" si="332"/>
        <v>1.7086476241965603E-3</v>
      </c>
      <c r="T436" s="48">
        <f t="shared" si="333"/>
        <v>1</v>
      </c>
      <c r="U436" s="48">
        <f t="shared" si="334"/>
        <v>1.7086476241965603E-3</v>
      </c>
      <c r="Z436" s="48">
        <f t="shared" si="335"/>
        <v>7495.5</v>
      </c>
      <c r="AA436" s="48">
        <f t="shared" si="336"/>
        <v>-3.943264984879255E-2</v>
      </c>
      <c r="AB436" s="48">
        <f t="shared" si="337"/>
        <v>-7.6389983773787223E-2</v>
      </c>
      <c r="AC436" s="48">
        <f t="shared" si="338"/>
        <v>-4.13357910798446E-2</v>
      </c>
      <c r="AD436" s="48">
        <f t="shared" si="339"/>
        <v>-5.3748350074995926E-2</v>
      </c>
      <c r="AE436" s="48">
        <f t="shared" si="340"/>
        <v>2.8888851357843147E-3</v>
      </c>
      <c r="AF436" s="48">
        <f t="shared" si="341"/>
        <v>-4.13357910798446E-2</v>
      </c>
      <c r="AG436" s="42"/>
      <c r="AH436" s="48">
        <f t="shared" si="342"/>
        <v>-1.679101615000125E-2</v>
      </c>
      <c r="AI436" s="48">
        <f t="shared" si="343"/>
        <v>1.1098233106003186</v>
      </c>
      <c r="AJ436" s="48">
        <f t="shared" si="344"/>
        <v>-0.98242947854175033</v>
      </c>
      <c r="AK436" s="48">
        <f t="shared" si="322"/>
        <v>-2.5448638094507637E-2</v>
      </c>
      <c r="AL436" s="48">
        <f t="shared" si="323"/>
        <v>-0.22770464507143676</v>
      </c>
      <c r="AM436" s="48">
        <f t="shared" si="324"/>
        <v>-0.11434681789187255</v>
      </c>
      <c r="AN436" s="48">
        <f t="shared" si="345"/>
        <v>62.628344308267017</v>
      </c>
      <c r="AO436" s="48">
        <f t="shared" si="345"/>
        <v>62.628344345072271</v>
      </c>
      <c r="AP436" s="48">
        <f t="shared" si="345"/>
        <v>62.628344678432491</v>
      </c>
      <c r="AQ436" s="48">
        <f t="shared" si="345"/>
        <v>62.628347697811009</v>
      </c>
      <c r="AR436" s="48">
        <f t="shared" si="345"/>
        <v>62.628375045459272</v>
      </c>
      <c r="AS436" s="48">
        <f t="shared" si="345"/>
        <v>62.628622736382368</v>
      </c>
      <c r="AT436" s="48">
        <f t="shared" si="345"/>
        <v>62.630865529026948</v>
      </c>
      <c r="AU436" s="48">
        <f t="shared" si="346"/>
        <v>62.651128480785033</v>
      </c>
    </row>
    <row r="437" spans="1:47" ht="12.95" customHeight="1" x14ac:dyDescent="0.2">
      <c r="A437" s="105" t="s">
        <v>1485</v>
      </c>
      <c r="B437" s="104" t="s">
        <v>78</v>
      </c>
      <c r="C437" s="106">
        <v>60168.605430000003</v>
      </c>
      <c r="D437" s="106">
        <v>5.0000000000000001E-4</v>
      </c>
      <c r="E437" s="48">
        <f t="shared" ref="E437" si="347">+(C437-C$7)/C$8</f>
        <v>7775.4050691440552</v>
      </c>
      <c r="F437" s="48">
        <f t="shared" ref="F437" si="348">ROUND(2*E437,0)/2</f>
        <v>7775.5</v>
      </c>
      <c r="G437" s="48">
        <f t="shared" ref="G437" si="349">+C437-(C$7+F437*C$8)</f>
        <v>-9.3620999992708676E-2</v>
      </c>
      <c r="H437" s="48"/>
      <c r="I437" s="48"/>
      <c r="J437" s="48"/>
      <c r="K437" s="48">
        <f t="shared" ref="K437" si="350">G437</f>
        <v>-9.3620999992708676E-2</v>
      </c>
      <c r="L437" s="48"/>
      <c r="M437" s="48"/>
      <c r="N437" s="48"/>
      <c r="O437" s="48">
        <f t="shared" ref="O437" ca="1" si="351">C$11+C$12*F437</f>
        <v>-9.5465589240441628E-2</v>
      </c>
      <c r="P437" s="48">
        <f t="shared" ref="P437" si="352">R$2+R$3*F437++R$4*F437^2+R$5*SIN(RADIANS(R$6*F437+R$7))</f>
        <v>-4.9142765499037844E-2</v>
      </c>
      <c r="Q437" s="91">
        <f t="shared" ref="Q437" si="353">+C437-15018.5</f>
        <v>45150.105430000003</v>
      </c>
      <c r="R437" s="48"/>
      <c r="S437" s="48">
        <f t="shared" ref="S437" si="354">+(P437-G437)^2</f>
        <v>1.9783133436739697E-3</v>
      </c>
      <c r="T437" s="48">
        <f t="shared" si="333"/>
        <v>1</v>
      </c>
      <c r="U437" s="48">
        <f t="shared" ref="U437" si="355">+T437*S437</f>
        <v>1.9783133436739697E-3</v>
      </c>
      <c r="Z437" s="48">
        <f t="shared" ref="Z437" si="356">F437</f>
        <v>7775.5</v>
      </c>
      <c r="AA437" s="48">
        <f t="shared" ref="AA437" si="357">AB$3+AB$4*Z437+AB$5*Z437^2+AH437</f>
        <v>-3.6949609925728974E-2</v>
      </c>
      <c r="AB437" s="48">
        <f t="shared" ref="AB437" si="358">IF(S437&lt;&gt;0,G437-AH437, -9999)</f>
        <v>-7.9973835699898008E-2</v>
      </c>
      <c r="AC437" s="48">
        <f t="shared" ref="AC437" si="359">+G437-P437</f>
        <v>-4.4478234493670832E-2</v>
      </c>
      <c r="AD437" s="48">
        <f t="shared" ref="AD437" si="360">IF(S437&lt;&gt;0,G437-AA437, -9999)</f>
        <v>-5.6671390066979702E-2</v>
      </c>
      <c r="AE437" s="48">
        <f t="shared" ref="AE437" si="361">+(G437-AA437)^2*T437</f>
        <v>3.2116464521237658E-3</v>
      </c>
      <c r="AF437" s="48">
        <f t="shared" ref="AF437" si="362">IF(S437&lt;&gt;0,G437-P437, -9999)</f>
        <v>-4.4478234493670832E-2</v>
      </c>
      <c r="AG437" s="42"/>
      <c r="AH437" s="48">
        <f t="shared" ref="AH437" si="363">$AB$6*($AB$11/AI437*AJ437+$AB$12)</f>
        <v>-1.3647164292810664E-2</v>
      </c>
      <c r="AI437" s="48">
        <f t="shared" ref="AI437" si="364">1+$AB$7*COS(AL437)</f>
        <v>1.1087378371781058</v>
      </c>
      <c r="AJ437" s="48">
        <f t="shared" ref="AJ437" si="365">SIN(AL437+RADIANS($AB$9))</f>
        <v>-0.77601647772602111</v>
      </c>
      <c r="AK437" s="48">
        <f t="shared" ref="AK437" si="366">$AB$7*SIN(AL437)</f>
        <v>2.9746856941650572E-2</v>
      </c>
      <c r="AL437" s="48">
        <f t="shared" ref="AL437" si="367">2*ATAN(AM437)</f>
        <v>0.26703153282166753</v>
      </c>
      <c r="AM437" s="48">
        <f t="shared" ref="AM437" si="368">SQRT((1+$AB$7)/(1-$AB$7))*TAN(AN437/2)</f>
        <v>0.1343148358779151</v>
      </c>
      <c r="AN437" s="48">
        <f t="shared" ref="AN437" si="369">$AU437+$AB$7*SIN(AO437)</f>
        <v>63.070587997104447</v>
      </c>
      <c r="AO437" s="48">
        <f t="shared" ref="AO437" si="370">$AU437+$AB$7*SIN(AP437)</f>
        <v>63.07058795595924</v>
      </c>
      <c r="AP437" s="48">
        <f t="shared" ref="AP437" si="371">$AU437+$AB$7*SIN(AQ437)</f>
        <v>63.070587580327185</v>
      </c>
      <c r="AQ437" s="48">
        <f t="shared" ref="AQ437" si="372">$AU437+$AB$7*SIN(AR437)</f>
        <v>63.070584151024519</v>
      </c>
      <c r="AR437" s="48">
        <f t="shared" ref="AR437" si="373">$AU437+$AB$7*SIN(AS437)</f>
        <v>63.070552843613342</v>
      </c>
      <c r="AS437" s="48">
        <f t="shared" ref="AS437" si="374">$AU437+$AB$7*SIN(AT437)</f>
        <v>63.070267037346881</v>
      </c>
      <c r="AT437" s="48">
        <f t="shared" ref="AT437" si="375">$AU437+$AB$7*SIN(AU437)</f>
        <v>63.067658817994321</v>
      </c>
      <c r="AU437" s="48">
        <f t="shared" ref="AU437" si="376">RADIANS($AB$9)+$AB$18*(F437-AB$15)</f>
        <v>63.043929554303467</v>
      </c>
    </row>
    <row r="438" spans="1:47" ht="12.95" customHeight="1" x14ac:dyDescent="0.2">
      <c r="A438" s="105" t="s">
        <v>1487</v>
      </c>
      <c r="B438" s="223" t="s">
        <v>78</v>
      </c>
      <c r="C438" s="196">
        <v>60168.605429999996</v>
      </c>
      <c r="D438" s="106">
        <v>5.0000000000000001E-4</v>
      </c>
      <c r="E438" s="48">
        <f t="shared" ref="E438" si="377">+(C438-C$7)/C$8</f>
        <v>7775.405069144048</v>
      </c>
      <c r="F438" s="48">
        <f t="shared" ref="F438" si="378">ROUND(2*E438,0)/2</f>
        <v>7775.5</v>
      </c>
      <c r="G438" s="48">
        <f t="shared" ref="G438" si="379">+C438-(C$7+F438*C$8)</f>
        <v>-9.3620999999984633E-2</v>
      </c>
      <c r="H438" s="48"/>
      <c r="I438" s="48"/>
      <c r="J438" s="48"/>
      <c r="K438" s="48">
        <f t="shared" ref="K438" si="380">G438</f>
        <v>-9.3620999999984633E-2</v>
      </c>
      <c r="L438" s="48"/>
      <c r="M438" s="48"/>
      <c r="N438" s="48"/>
      <c r="O438" s="48">
        <f t="shared" ref="O438" ca="1" si="381">C$11+C$12*F438</f>
        <v>-9.5465589240441628E-2</v>
      </c>
      <c r="P438" s="48">
        <f t="shared" ref="P438" si="382">R$2+R$3*F438++R$4*F438^2+R$5*SIN(RADIANS(R$6*F438+R$7))</f>
        <v>-4.9142765499037844E-2</v>
      </c>
      <c r="Q438" s="91">
        <f t="shared" ref="Q438" si="383">+C438-15018.5</f>
        <v>45150.105429999996</v>
      </c>
      <c r="R438" s="48"/>
      <c r="S438" s="48">
        <f t="shared" ref="S438" si="384">+(P438-G438)^2</f>
        <v>1.9783133443212132E-3</v>
      </c>
      <c r="T438" s="48">
        <f t="shared" si="333"/>
        <v>1</v>
      </c>
      <c r="U438" s="48">
        <f t="shared" ref="U438" si="385">+T438*S438</f>
        <v>1.9783133443212132E-3</v>
      </c>
      <c r="Z438" s="48">
        <f t="shared" ref="Z438" si="386">F438</f>
        <v>7775.5</v>
      </c>
      <c r="AA438" s="48">
        <f t="shared" ref="AA438" si="387">AB$3+AB$4*Z438+AB$5*Z438^2+AH438</f>
        <v>-3.6949609925728974E-2</v>
      </c>
      <c r="AB438" s="48">
        <f t="shared" ref="AB438" si="388">IF(S438&lt;&gt;0,G438-AH438, -9999)</f>
        <v>-7.9973835707173965E-2</v>
      </c>
      <c r="AC438" s="48">
        <f t="shared" ref="AC438" si="389">+G438-P438</f>
        <v>-4.4478234500946789E-2</v>
      </c>
      <c r="AD438" s="48">
        <f t="shared" ref="AD438" si="390">IF(S438&lt;&gt;0,G438-AA438, -9999)</f>
        <v>-5.6671390074255659E-2</v>
      </c>
      <c r="AE438" s="48">
        <f t="shared" ref="AE438" si="391">+(G438-AA438)^2*T438</f>
        <v>3.2116464529484429E-3</v>
      </c>
      <c r="AF438" s="48">
        <f t="shared" ref="AF438" si="392">IF(S438&lt;&gt;0,G438-P438, -9999)</f>
        <v>-4.4478234500946789E-2</v>
      </c>
      <c r="AG438" s="42"/>
      <c r="AH438" s="48">
        <f t="shared" ref="AH438" si="393">$AB$6*($AB$11/AI438*AJ438+$AB$12)</f>
        <v>-1.3647164292810664E-2</v>
      </c>
      <c r="AI438" s="48">
        <f t="shared" ref="AI438" si="394">1+$AB$7*COS(AL438)</f>
        <v>1.1087378371781058</v>
      </c>
      <c r="AJ438" s="48">
        <f t="shared" ref="AJ438" si="395">SIN(AL438+RADIANS($AB$9))</f>
        <v>-0.77601647772602111</v>
      </c>
      <c r="AK438" s="48">
        <f t="shared" ref="AK438" si="396">$AB$7*SIN(AL438)</f>
        <v>2.9746856941650572E-2</v>
      </c>
      <c r="AL438" s="48">
        <f t="shared" ref="AL438" si="397">2*ATAN(AM438)</f>
        <v>0.26703153282166753</v>
      </c>
      <c r="AM438" s="48">
        <f t="shared" ref="AM438" si="398">SQRT((1+$AB$7)/(1-$AB$7))*TAN(AN438/2)</f>
        <v>0.1343148358779151</v>
      </c>
      <c r="AN438" s="48">
        <f t="shared" ref="AN438" si="399">$AU438+$AB$7*SIN(AO438)</f>
        <v>63.070587997104447</v>
      </c>
      <c r="AO438" s="48">
        <f t="shared" ref="AO438" si="400">$AU438+$AB$7*SIN(AP438)</f>
        <v>63.07058795595924</v>
      </c>
      <c r="AP438" s="48">
        <f t="shared" ref="AP438" si="401">$AU438+$AB$7*SIN(AQ438)</f>
        <v>63.070587580327185</v>
      </c>
      <c r="AQ438" s="48">
        <f t="shared" ref="AQ438" si="402">$AU438+$AB$7*SIN(AR438)</f>
        <v>63.070584151024519</v>
      </c>
      <c r="AR438" s="48">
        <f t="shared" ref="AR438" si="403">$AU438+$AB$7*SIN(AS438)</f>
        <v>63.070552843613342</v>
      </c>
      <c r="AS438" s="48">
        <f t="shared" ref="AS438" si="404">$AU438+$AB$7*SIN(AT438)</f>
        <v>63.070267037346881</v>
      </c>
      <c r="AT438" s="48">
        <f t="shared" ref="AT438" si="405">$AU438+$AB$7*SIN(AU438)</f>
        <v>63.067658817994321</v>
      </c>
      <c r="AU438" s="48">
        <f t="shared" ref="AU438" si="406">RADIANS($AB$9)+$AB$18*(F438-AB$15)</f>
        <v>63.043929554303467</v>
      </c>
    </row>
    <row r="439" spans="1:47" ht="12.95" customHeight="1" x14ac:dyDescent="0.25">
      <c r="A439" s="105" t="s">
        <v>1488</v>
      </c>
      <c r="B439" s="198" t="s">
        <v>78</v>
      </c>
      <c r="C439" s="197">
        <v>60207.561199999996</v>
      </c>
      <c r="D439" s="197">
        <v>2.9999999999999997E-4</v>
      </c>
      <c r="E439" s="48">
        <f t="shared" ref="E439:E440" si="407">+(C439-C$7)/C$8</f>
        <v>7814.9058712109672</v>
      </c>
      <c r="F439" s="48">
        <f t="shared" ref="F439:F440" si="408">ROUND(2*E439,0)/2</f>
        <v>7815</v>
      </c>
      <c r="G439" s="48">
        <f t="shared" ref="G439:G440" si="409">+C439-(C$7+F439*C$8)</f>
        <v>-9.2830000001413282E-2</v>
      </c>
      <c r="H439" s="48"/>
      <c r="I439" s="48"/>
      <c r="J439" s="48"/>
      <c r="K439" s="48">
        <f t="shared" ref="K439:K440" si="410">G439</f>
        <v>-9.2830000001413282E-2</v>
      </c>
      <c r="L439" s="48"/>
      <c r="M439" s="48"/>
      <c r="N439" s="48"/>
      <c r="O439" s="48">
        <f t="shared" ref="O439:O440" ca="1" si="411">C$11+C$12*F439</f>
        <v>-9.6299121512351316E-2</v>
      </c>
      <c r="P439" s="48">
        <f t="shared" ref="P439:P440" si="412">R$2+R$3*F439++R$4*F439^2+R$5*SIN(RADIANS(R$6*F439+R$7))</f>
        <v>-4.8574179781095697E-2</v>
      </c>
      <c r="Q439" s="91">
        <f t="shared" ref="Q439:Q440" si="413">+C439-15018.5</f>
        <v>45189.061199999996</v>
      </c>
      <c r="R439" s="48"/>
      <c r="S439" s="48">
        <f t="shared" ref="S439:S440" si="414">+(P439-G439)^2</f>
        <v>1.958577623373071E-3</v>
      </c>
      <c r="T439" s="48">
        <f t="shared" si="333"/>
        <v>1</v>
      </c>
      <c r="U439" s="48">
        <f t="shared" ref="U439:U440" si="415">+T439*S439</f>
        <v>1.958577623373071E-3</v>
      </c>
      <c r="Z439" s="48">
        <f t="shared" ref="Z439:Z440" si="416">F439</f>
        <v>7815</v>
      </c>
      <c r="AA439" s="48">
        <f t="shared" ref="AA439:AA440" si="417">AB$3+AB$4*Z439+AB$5*Z439^2+AH439</f>
        <v>-3.6369971205011342E-2</v>
      </c>
      <c r="AB439" s="48">
        <f t="shared" ref="AB439:AB440" si="418">IF(S439&lt;&gt;0,G439-AH439, -9999)</f>
        <v>-7.9856174468976512E-2</v>
      </c>
      <c r="AC439" s="48">
        <f t="shared" ref="AC439:AC440" si="419">+G439-P439</f>
        <v>-4.4255820220317585E-2</v>
      </c>
      <c r="AD439" s="48">
        <f t="shared" ref="AD439:AD440" si="420">IF(S439&lt;&gt;0,G439-AA439, -9999)</f>
        <v>-5.646002879640194E-2</v>
      </c>
      <c r="AE439" s="48">
        <f t="shared" ref="AE439:AE440" si="421">+(G439-AA439)^2*T439</f>
        <v>3.1877348516905365E-3</v>
      </c>
      <c r="AF439" s="48">
        <f t="shared" ref="AF439:AF440" si="422">IF(S439&lt;&gt;0,G439-P439, -9999)</f>
        <v>-4.4255820220317585E-2</v>
      </c>
      <c r="AG439" s="42"/>
      <c r="AH439" s="48">
        <f t="shared" ref="AH439:AH440" si="423">$AB$6*($AB$11/AI439*AJ439+$AB$12)</f>
        <v>-1.2973825532436766E-2</v>
      </c>
      <c r="AI439" s="48">
        <f t="shared" ref="AI439:AI440" si="424">1+$AB$7*COS(AL439)</f>
        <v>1.106417074790492</v>
      </c>
      <c r="AJ439" s="48">
        <f t="shared" ref="AJ439:AJ440" si="425">SIN(AL439+RADIANS($AB$9))</f>
        <v>-0.73048126915405265</v>
      </c>
      <c r="AK439" s="48">
        <f t="shared" ref="AK439:AK440" si="426">$AB$7*SIN(AL439)</f>
        <v>3.7204823949510815E-2</v>
      </c>
      <c r="AL439" s="48">
        <f t="shared" ref="AL439:AL440" si="427">2*ATAN(AM439)</f>
        <v>0.336330272738388</v>
      </c>
      <c r="AM439" s="48">
        <f t="shared" ref="AM439:AM440" si="428">SQRT((1+$AB$7)/(1-$AB$7))*TAN(AN439/2)</f>
        <v>0.1697684849735302</v>
      </c>
      <c r="AN439" s="48">
        <f t="shared" ref="AN439:AN440" si="429">$AU439+$AB$7*SIN(AO439)</f>
        <v>63.132754599889957</v>
      </c>
      <c r="AO439" s="48">
        <f t="shared" ref="AO439:AO440" si="430">$AU439+$AB$7*SIN(AP439)</f>
        <v>63.132754553182117</v>
      </c>
      <c r="AP439" s="48">
        <f t="shared" ref="AP439:AP440" si="431">$AU439+$AB$7*SIN(AQ439)</f>
        <v>63.13275411936916</v>
      </c>
      <c r="AQ439" s="48">
        <f t="shared" ref="AQ439:AQ440" si="432">$AU439+$AB$7*SIN(AR439)</f>
        <v>63.132750090204858</v>
      </c>
      <c r="AR439" s="48">
        <f t="shared" ref="AR439:AR440" si="433">$AU439+$AB$7*SIN(AS439)</f>
        <v>63.132712668407599</v>
      </c>
      <c r="AS439" s="48">
        <f t="shared" ref="AS439:AS440" si="434">$AU439+$AB$7*SIN(AT439)</f>
        <v>63.132365125542513</v>
      </c>
      <c r="AT439" s="48">
        <f t="shared" ref="AT439:AT440" si="435">$AU439+$AB$7*SIN(AU439)</f>
        <v>63.129139214101642</v>
      </c>
      <c r="AU439" s="48">
        <f t="shared" ref="AU439:AU440" si="436">RADIANS($AB$9)+$AB$18*(F439-AB$15)</f>
        <v>63.099342562889106</v>
      </c>
    </row>
    <row r="440" spans="1:47" ht="12.95" customHeight="1" x14ac:dyDescent="0.25">
      <c r="A440" s="105" t="s">
        <v>1488</v>
      </c>
      <c r="B440" s="198" t="s">
        <v>78</v>
      </c>
      <c r="C440" s="197">
        <v>60292.378100000002</v>
      </c>
      <c r="D440" s="197">
        <v>2.9999999999999997E-4</v>
      </c>
      <c r="E440" s="48">
        <f t="shared" si="407"/>
        <v>7900.9094485713922</v>
      </c>
      <c r="F440" s="48">
        <f t="shared" si="408"/>
        <v>7901</v>
      </c>
      <c r="G440" s="48">
        <f t="shared" si="409"/>
        <v>-8.9301999993040226E-2</v>
      </c>
      <c r="H440" s="48"/>
      <c r="I440" s="48"/>
      <c r="J440" s="48"/>
      <c r="K440" s="48">
        <f t="shared" si="410"/>
        <v>-8.9301999993040226E-2</v>
      </c>
      <c r="L440" s="48"/>
      <c r="M440" s="48"/>
      <c r="N440" s="48"/>
      <c r="O440" s="48">
        <f t="shared" ca="1" si="411"/>
        <v>-9.811390063600281E-2</v>
      </c>
      <c r="P440" s="48">
        <f t="shared" si="412"/>
        <v>-4.7194526486528623E-2</v>
      </c>
      <c r="Q440" s="91">
        <f t="shared" si="413"/>
        <v>45273.878100000002</v>
      </c>
      <c r="R440" s="48"/>
      <c r="S440" s="48">
        <f t="shared" si="414"/>
        <v>1.7730393251015766E-3</v>
      </c>
      <c r="T440" s="48">
        <f t="shared" si="333"/>
        <v>1</v>
      </c>
      <c r="U440" s="48">
        <f t="shared" si="415"/>
        <v>1.7730393251015766E-3</v>
      </c>
      <c r="Z440" s="48">
        <f t="shared" si="416"/>
        <v>7901</v>
      </c>
      <c r="AA440" s="48">
        <f t="shared" si="417"/>
        <v>-3.4945728416481942E-2</v>
      </c>
      <c r="AB440" s="48">
        <f t="shared" si="418"/>
        <v>-7.7956831495042067E-2</v>
      </c>
      <c r="AC440" s="48">
        <f t="shared" si="419"/>
        <v>-4.2107473506511603E-2</v>
      </c>
      <c r="AD440" s="48">
        <f t="shared" si="420"/>
        <v>-5.4356271576558285E-2</v>
      </c>
      <c r="AE440" s="48">
        <f t="shared" si="421"/>
        <v>2.9546042597045582E-3</v>
      </c>
      <c r="AF440" s="48">
        <f t="shared" si="422"/>
        <v>-4.2107473506511603E-2</v>
      </c>
      <c r="AG440" s="42"/>
      <c r="AH440" s="48">
        <f t="shared" si="423"/>
        <v>-1.1345168497998166E-2</v>
      </c>
      <c r="AI440" s="48">
        <f t="shared" si="424"/>
        <v>1.0996788358403953</v>
      </c>
      <c r="AJ440" s="48">
        <f t="shared" si="425"/>
        <v>-0.62046868731396587</v>
      </c>
      <c r="AK440" s="48">
        <f t="shared" si="426"/>
        <v>5.2658545532352136E-2</v>
      </c>
      <c r="AL440" s="48">
        <f t="shared" si="427"/>
        <v>0.48601646628557216</v>
      </c>
      <c r="AM440" s="48">
        <f t="shared" si="428"/>
        <v>0.24790744624140454</v>
      </c>
      <c r="AN440" s="48">
        <f t="shared" si="429"/>
        <v>63.267568732184117</v>
      </c>
      <c r="AO440" s="48">
        <f t="shared" si="430"/>
        <v>63.267568682924278</v>
      </c>
      <c r="AP440" s="48">
        <f t="shared" si="431"/>
        <v>63.267568200931812</v>
      </c>
      <c r="AQ440" s="48">
        <f t="shared" si="432"/>
        <v>63.267563484788113</v>
      </c>
      <c r="AR440" s="48">
        <f t="shared" si="433"/>
        <v>63.267517339361774</v>
      </c>
      <c r="AS440" s="48">
        <f t="shared" si="434"/>
        <v>63.267065878594998</v>
      </c>
      <c r="AT440" s="48">
        <f t="shared" si="435"/>
        <v>63.262654016009385</v>
      </c>
      <c r="AU440" s="48">
        <f t="shared" si="436"/>
        <v>63.21998860689834</v>
      </c>
    </row>
    <row r="441" spans="1:47" ht="12.95" customHeight="1" x14ac:dyDescent="0.2">
      <c r="A441" s="225" t="s">
        <v>1494</v>
      </c>
      <c r="B441" s="198" t="s">
        <v>78</v>
      </c>
      <c r="C441" s="106">
        <v>60534.492339999997</v>
      </c>
      <c r="D441" s="225">
        <v>5.9999999999999995E-4</v>
      </c>
      <c r="E441" s="48">
        <f t="shared" ref="E441" si="437">+(C441-C$7)/C$8</f>
        <v>8146.411120642626</v>
      </c>
      <c r="F441" s="48">
        <f t="shared" ref="F441" si="438">ROUND(2*E441,0)/2</f>
        <v>8146.5</v>
      </c>
      <c r="G441" s="48">
        <f t="shared" ref="G441" si="439">+C441-(C$7+F441*C$8)</f>
        <v>-8.7653000002319459E-2</v>
      </c>
      <c r="H441" s="48"/>
      <c r="I441" s="48"/>
      <c r="J441" s="48"/>
      <c r="K441" s="48">
        <f t="shared" ref="K441" si="440">G441</f>
        <v>-8.7653000002319459E-2</v>
      </c>
      <c r="L441" s="48"/>
      <c r="M441" s="48"/>
      <c r="N441" s="48"/>
      <c r="O441" s="48">
        <f t="shared" ref="O441" ca="1" si="441">C$11+C$12*F441</f>
        <v>-0.10329446197154279</v>
      </c>
      <c r="P441" s="48">
        <f t="shared" ref="P441" si="442">R$2+R$3*F441++R$4*F441^2+R$5*SIN(RADIANS(R$6*F441+R$7))</f>
        <v>-4.2354655483848994E-2</v>
      </c>
      <c r="Q441" s="91">
        <f t="shared" ref="Q441" si="443">+C441-15018.5</f>
        <v>45515.992339999997</v>
      </c>
      <c r="R441" s="48"/>
      <c r="S441" s="48">
        <f t="shared" ref="S441" si="444">+(P441-G441)^2</f>
        <v>2.0519400161140432E-3</v>
      </c>
      <c r="T441" s="48">
        <f t="shared" si="333"/>
        <v>1</v>
      </c>
      <c r="U441" s="48">
        <f t="shared" ref="U441" si="445">+T441*S441</f>
        <v>2.0519400161140432E-3</v>
      </c>
      <c r="Z441" s="48">
        <f t="shared" ref="Z441" si="446">F441</f>
        <v>8146.5</v>
      </c>
      <c r="AA441" s="48">
        <f t="shared" ref="AA441" si="447">AB$3+AB$4*Z441+AB$5*Z441^2+AH441</f>
        <v>-2.9963327701044998E-2</v>
      </c>
      <c r="AB441" s="48">
        <f t="shared" ref="AB441" si="448">IF(S441&lt;&gt;0,G441-AH441, -9999)</f>
        <v>-8.1876848323221174E-2</v>
      </c>
      <c r="AC441" s="48">
        <f t="shared" ref="AC441" si="449">+G441-P441</f>
        <v>-4.5298344518470465E-2</v>
      </c>
      <c r="AD441" s="48">
        <f t="shared" ref="AD441" si="450">IF(S441&lt;&gt;0,G441-AA441, -9999)</f>
        <v>-5.7689672301274461E-2</v>
      </c>
      <c r="AE441" s="48">
        <f t="shared" ref="AE441" si="451">+(G441-AA441)^2*T441</f>
        <v>3.328098290228434E-3</v>
      </c>
      <c r="AF441" s="48">
        <f t="shared" ref="AF441" si="452">IF(S441&lt;&gt;0,G441-P441, -9999)</f>
        <v>-4.5298344518470465E-2</v>
      </c>
      <c r="AG441" s="42"/>
      <c r="AH441" s="48">
        <f t="shared" ref="AH441" si="453">$AB$6*($AB$11/AI441*AJ441+$AB$12)</f>
        <v>-5.7761516790982795E-3</v>
      </c>
      <c r="AI441" s="48">
        <f t="shared" ref="AI441" si="454">1+$AB$7*COS(AL441)</f>
        <v>1.0700694419033454</v>
      </c>
      <c r="AJ441" s="48">
        <f t="shared" ref="AJ441" si="455">SIN(AL441+RADIANS($AB$9))</f>
        <v>-0.25251723107239621</v>
      </c>
      <c r="AK441" s="48">
        <f t="shared" ref="AK441" si="456">$AB$7*SIN(AL441)</f>
        <v>8.8312321017132073E-2</v>
      </c>
      <c r="AL441" s="48">
        <f t="shared" ref="AL441" si="457">2*ATAN(AM441)</f>
        <v>0.90007575118723937</v>
      </c>
      <c r="AM441" s="48">
        <f t="shared" ref="AM441" si="458">SQRT((1+$AB$7)/(1-$AB$7))*TAN(AN441/2)</f>
        <v>0.48310178003911319</v>
      </c>
      <c r="AN441" s="48">
        <f t="shared" ref="AN441" si="459">$AU441+$AB$7*SIN(AO441)</f>
        <v>63.646394396597749</v>
      </c>
      <c r="AO441" s="48">
        <f t="shared" ref="AO441" si="460">$AU441+$AB$7*SIN(AP441)</f>
        <v>63.64639437963347</v>
      </c>
      <c r="AP441" s="48">
        <f t="shared" ref="AP441" si="461">$AU441+$AB$7*SIN(AQ441)</f>
        <v>63.646394160337223</v>
      </c>
      <c r="AQ441" s="48">
        <f t="shared" ref="AQ441" si="462">$AU441+$AB$7*SIN(AR441)</f>
        <v>63.646391325512369</v>
      </c>
      <c r="AR441" s="48">
        <f t="shared" ref="AR441" si="463">$AU441+$AB$7*SIN(AS441)</f>
        <v>63.64635468072678</v>
      </c>
      <c r="AS441" s="48">
        <f t="shared" ref="AS441" si="464">$AU441+$AB$7*SIN(AT441)</f>
        <v>63.645881114488574</v>
      </c>
      <c r="AT441" s="48">
        <f t="shared" ref="AT441" si="465">$AU441+$AB$7*SIN(AU441)</f>
        <v>63.639782335714727</v>
      </c>
      <c r="AU441" s="48">
        <f t="shared" ref="AU441" si="466">RADIANS($AB$9)+$AB$18*(F441-AB$15)</f>
        <v>63.564390976715394</v>
      </c>
    </row>
    <row r="442" spans="1:47" ht="12.95" customHeight="1" x14ac:dyDescent="0.2">
      <c r="A442" s="20"/>
      <c r="B442" s="182"/>
      <c r="C442" s="20"/>
      <c r="D442" s="20"/>
      <c r="AG442" s="118"/>
    </row>
    <row r="443" spans="1:47" ht="12.95" customHeight="1" x14ac:dyDescent="0.2">
      <c r="A443" s="20"/>
      <c r="B443" s="182"/>
      <c r="C443" s="20"/>
      <c r="D443" s="20"/>
      <c r="AG443" s="118"/>
    </row>
    <row r="444" spans="1:47" ht="12.95" customHeight="1" x14ac:dyDescent="0.2">
      <c r="A444" s="20"/>
      <c r="B444" s="182"/>
      <c r="C444" s="20"/>
      <c r="D444" s="20"/>
      <c r="AG444" s="118"/>
    </row>
    <row r="445" spans="1:47" ht="12.95" customHeight="1" x14ac:dyDescent="0.2">
      <c r="A445" s="20"/>
      <c r="B445" s="182"/>
      <c r="C445" s="20"/>
      <c r="D445" s="20"/>
      <c r="AG445" s="118"/>
    </row>
    <row r="446" spans="1:47" ht="12.95" customHeight="1" x14ac:dyDescent="0.2">
      <c r="A446" s="20"/>
      <c r="B446" s="182"/>
      <c r="C446" s="20"/>
      <c r="D446" s="20"/>
      <c r="AG446" s="118"/>
    </row>
    <row r="447" spans="1:47" ht="12.95" customHeight="1" x14ac:dyDescent="0.2">
      <c r="A447" s="20"/>
      <c r="B447" s="182"/>
      <c r="C447" s="20"/>
      <c r="D447" s="20"/>
      <c r="AG447" s="118"/>
    </row>
    <row r="448" spans="1:47" ht="12.95" customHeight="1" x14ac:dyDescent="0.2">
      <c r="A448" s="20"/>
      <c r="B448" s="182"/>
      <c r="C448" s="20"/>
      <c r="D448" s="20"/>
      <c r="AG448" s="118"/>
    </row>
    <row r="449" spans="1:33" ht="12.95" customHeight="1" x14ac:dyDescent="0.2">
      <c r="A449" s="20"/>
      <c r="B449" s="182"/>
      <c r="C449" s="20"/>
      <c r="D449" s="20"/>
      <c r="AG449" s="118"/>
    </row>
    <row r="450" spans="1:33" ht="12.95" customHeight="1" x14ac:dyDescent="0.2">
      <c r="A450" s="20"/>
      <c r="B450" s="182"/>
      <c r="C450" s="20"/>
      <c r="D450" s="20"/>
      <c r="AG450" s="118"/>
    </row>
    <row r="451" spans="1:33" ht="12.95" customHeight="1" x14ac:dyDescent="0.2">
      <c r="A451" s="20"/>
      <c r="B451" s="182"/>
      <c r="C451" s="20"/>
      <c r="D451" s="20"/>
      <c r="AG451" s="118"/>
    </row>
    <row r="452" spans="1:33" ht="12.95" customHeight="1" x14ac:dyDescent="0.2">
      <c r="A452" s="20"/>
      <c r="B452" s="182"/>
      <c r="C452" s="20"/>
      <c r="D452" s="20"/>
      <c r="AG452" s="118"/>
    </row>
    <row r="453" spans="1:33" ht="12.95" customHeight="1" x14ac:dyDescent="0.2">
      <c r="A453" s="20"/>
      <c r="B453" s="182"/>
      <c r="C453" s="20"/>
      <c r="D453" s="20"/>
      <c r="AG453" s="118"/>
    </row>
    <row r="454" spans="1:33" ht="12.95" customHeight="1" x14ac:dyDescent="0.2">
      <c r="A454" s="20"/>
      <c r="B454" s="182"/>
      <c r="C454" s="20"/>
      <c r="D454" s="20"/>
      <c r="AG454" s="118"/>
    </row>
    <row r="455" spans="1:33" ht="12.95" customHeight="1" x14ac:dyDescent="0.2">
      <c r="A455" s="20"/>
      <c r="B455" s="182"/>
      <c r="C455" s="20"/>
      <c r="D455" s="20"/>
      <c r="AG455" s="118"/>
    </row>
    <row r="456" spans="1:33" ht="12.95" customHeight="1" x14ac:dyDescent="0.2">
      <c r="A456" s="20"/>
      <c r="B456" s="182"/>
      <c r="C456" s="20"/>
      <c r="D456" s="20"/>
      <c r="AG456" s="118"/>
    </row>
    <row r="457" spans="1:33" ht="12.95" customHeight="1" x14ac:dyDescent="0.2">
      <c r="A457" s="20"/>
      <c r="B457" s="182"/>
      <c r="C457" s="20"/>
      <c r="D457" s="20"/>
      <c r="AG457" s="118"/>
    </row>
    <row r="458" spans="1:33" ht="12.95" customHeight="1" x14ac:dyDescent="0.2">
      <c r="A458" s="20"/>
      <c r="B458" s="182"/>
      <c r="C458" s="20"/>
      <c r="D458" s="20"/>
      <c r="AG458" s="118"/>
    </row>
    <row r="459" spans="1:33" ht="12.95" customHeight="1" x14ac:dyDescent="0.2">
      <c r="A459" s="20"/>
      <c r="B459" s="182"/>
      <c r="C459" s="20"/>
      <c r="D459" s="20"/>
      <c r="AG459" s="118"/>
    </row>
    <row r="460" spans="1:33" ht="12.95" customHeight="1" x14ac:dyDescent="0.2">
      <c r="A460" s="20"/>
      <c r="B460" s="182"/>
      <c r="C460" s="20"/>
      <c r="D460" s="20"/>
      <c r="AG460" s="118"/>
    </row>
    <row r="461" spans="1:33" ht="12.95" customHeight="1" x14ac:dyDescent="0.2">
      <c r="A461" s="20"/>
      <c r="B461" s="182"/>
      <c r="C461" s="20"/>
      <c r="D461" s="20"/>
      <c r="AG461" s="118"/>
    </row>
    <row r="462" spans="1:33" ht="12.95" customHeight="1" x14ac:dyDescent="0.2">
      <c r="A462" s="20"/>
      <c r="B462" s="182"/>
      <c r="C462" s="20"/>
      <c r="D462" s="20"/>
      <c r="AG462" s="118"/>
    </row>
    <row r="463" spans="1:33" ht="12.95" customHeight="1" x14ac:dyDescent="0.2">
      <c r="A463" s="20"/>
      <c r="B463" s="182"/>
      <c r="C463" s="20"/>
      <c r="D463" s="20"/>
      <c r="AG463" s="118"/>
    </row>
    <row r="464" spans="1:33" ht="12.95" customHeight="1" x14ac:dyDescent="0.2">
      <c r="A464" s="20"/>
      <c r="B464" s="182"/>
      <c r="C464" s="20"/>
      <c r="D464" s="20"/>
      <c r="AG464" s="118"/>
    </row>
    <row r="465" spans="1:33" ht="12.95" customHeight="1" x14ac:dyDescent="0.2">
      <c r="A465" s="20"/>
      <c r="B465" s="182"/>
      <c r="C465" s="20"/>
      <c r="D465" s="20"/>
      <c r="AG465" s="118"/>
    </row>
    <row r="466" spans="1:33" ht="12.95" customHeight="1" x14ac:dyDescent="0.2">
      <c r="A466" s="20"/>
      <c r="B466" s="182"/>
      <c r="C466" s="20"/>
      <c r="D466" s="20"/>
      <c r="AG466" s="118"/>
    </row>
    <row r="467" spans="1:33" ht="12.95" customHeight="1" x14ac:dyDescent="0.2">
      <c r="A467" s="20"/>
      <c r="B467" s="182"/>
      <c r="C467" s="20"/>
      <c r="D467" s="20"/>
      <c r="AG467" s="118"/>
    </row>
    <row r="468" spans="1:33" ht="12.95" customHeight="1" x14ac:dyDescent="0.2">
      <c r="A468" s="20"/>
      <c r="B468" s="182"/>
      <c r="C468" s="20"/>
      <c r="D468" s="20"/>
      <c r="AG468" s="118"/>
    </row>
    <row r="469" spans="1:33" ht="12.95" customHeight="1" x14ac:dyDescent="0.2">
      <c r="A469" s="20"/>
      <c r="B469" s="182"/>
      <c r="C469" s="20"/>
      <c r="D469" s="20"/>
      <c r="AG469" s="118"/>
    </row>
    <row r="470" spans="1:33" ht="12.95" customHeight="1" x14ac:dyDescent="0.2">
      <c r="A470" s="20"/>
      <c r="B470" s="182"/>
      <c r="C470" s="20"/>
      <c r="D470" s="20"/>
      <c r="AG470" s="118"/>
    </row>
    <row r="471" spans="1:33" ht="12.95" customHeight="1" x14ac:dyDescent="0.2">
      <c r="A471" s="20"/>
      <c r="B471" s="182"/>
      <c r="C471" s="20"/>
      <c r="D471" s="20"/>
      <c r="AG471" s="118"/>
    </row>
    <row r="472" spans="1:33" ht="12.95" customHeight="1" x14ac:dyDescent="0.2">
      <c r="A472" s="20"/>
      <c r="B472" s="182"/>
      <c r="C472" s="20"/>
      <c r="D472" s="20"/>
      <c r="AG472" s="118"/>
    </row>
    <row r="473" spans="1:33" ht="12.95" customHeight="1" x14ac:dyDescent="0.2">
      <c r="A473" s="20"/>
      <c r="B473" s="182"/>
      <c r="C473" s="20"/>
      <c r="D473" s="20"/>
      <c r="AG473" s="118"/>
    </row>
    <row r="474" spans="1:33" ht="12.95" customHeight="1" x14ac:dyDescent="0.2">
      <c r="A474" s="20"/>
      <c r="B474" s="182"/>
      <c r="C474" s="20"/>
      <c r="D474" s="20"/>
      <c r="AG474" s="118"/>
    </row>
    <row r="475" spans="1:33" ht="12.95" customHeight="1" x14ac:dyDescent="0.2">
      <c r="A475" s="20"/>
      <c r="B475" s="182"/>
      <c r="C475" s="20"/>
      <c r="D475" s="20"/>
      <c r="AG475" s="118"/>
    </row>
    <row r="476" spans="1:33" ht="12.95" customHeight="1" x14ac:dyDescent="0.2">
      <c r="A476" s="20"/>
      <c r="B476" s="182"/>
      <c r="C476" s="20"/>
      <c r="D476" s="20"/>
      <c r="AG476" s="118"/>
    </row>
    <row r="477" spans="1:33" ht="12.95" customHeight="1" x14ac:dyDescent="0.2">
      <c r="A477" s="20"/>
      <c r="B477" s="182"/>
      <c r="C477" s="20"/>
      <c r="D477" s="20"/>
      <c r="AG477" s="118"/>
    </row>
    <row r="478" spans="1:33" ht="12.95" customHeight="1" x14ac:dyDescent="0.2">
      <c r="A478" s="20"/>
      <c r="B478" s="182"/>
      <c r="C478" s="20"/>
      <c r="D478" s="20"/>
      <c r="AG478" s="118"/>
    </row>
    <row r="479" spans="1:33" ht="12.95" customHeight="1" x14ac:dyDescent="0.2">
      <c r="A479" s="20"/>
      <c r="B479" s="182"/>
      <c r="C479" s="20"/>
      <c r="D479" s="20"/>
      <c r="AG479" s="118"/>
    </row>
    <row r="480" spans="1:33" ht="12.95" customHeight="1" x14ac:dyDescent="0.2">
      <c r="A480" s="20"/>
      <c r="B480" s="182"/>
      <c r="C480" s="20"/>
      <c r="D480" s="20"/>
      <c r="AG480" s="118"/>
    </row>
    <row r="481" spans="1:33" ht="12.95" customHeight="1" x14ac:dyDescent="0.2">
      <c r="A481" s="20"/>
      <c r="B481" s="182"/>
      <c r="C481" s="20"/>
      <c r="D481" s="20"/>
      <c r="AG481" s="118"/>
    </row>
    <row r="482" spans="1:33" ht="12.95" customHeight="1" x14ac:dyDescent="0.2">
      <c r="A482" s="20"/>
      <c r="B482" s="182"/>
      <c r="C482" s="20"/>
      <c r="D482" s="20"/>
      <c r="AG482" s="118"/>
    </row>
    <row r="483" spans="1:33" ht="12.95" customHeight="1" x14ac:dyDescent="0.2">
      <c r="A483" s="20"/>
      <c r="B483" s="182"/>
      <c r="C483" s="20"/>
      <c r="D483" s="20"/>
      <c r="AG483" s="118"/>
    </row>
    <row r="484" spans="1:33" ht="12.95" customHeight="1" x14ac:dyDescent="0.2">
      <c r="A484" s="20"/>
      <c r="B484" s="182"/>
      <c r="C484" s="20"/>
      <c r="D484" s="20"/>
      <c r="AG484" s="118"/>
    </row>
    <row r="485" spans="1:33" ht="12.95" customHeight="1" x14ac:dyDescent="0.2">
      <c r="A485" s="20"/>
      <c r="B485" s="182"/>
      <c r="C485" s="20"/>
      <c r="D485" s="20"/>
      <c r="AG485" s="118"/>
    </row>
    <row r="486" spans="1:33" ht="12.95" customHeight="1" x14ac:dyDescent="0.2">
      <c r="A486" s="20"/>
      <c r="B486" s="182"/>
      <c r="C486" s="20"/>
      <c r="D486" s="20"/>
      <c r="AG486" s="118"/>
    </row>
    <row r="487" spans="1:33" ht="12.95" customHeight="1" x14ac:dyDescent="0.2">
      <c r="A487" s="20"/>
      <c r="B487" s="182"/>
      <c r="C487" s="20"/>
      <c r="D487" s="20"/>
      <c r="AG487" s="118"/>
    </row>
    <row r="488" spans="1:33" ht="12.95" customHeight="1" x14ac:dyDescent="0.2">
      <c r="A488" s="20"/>
      <c r="B488" s="182"/>
      <c r="C488" s="20"/>
      <c r="D488" s="20"/>
      <c r="AG488" s="118"/>
    </row>
    <row r="489" spans="1:33" ht="12.95" customHeight="1" x14ac:dyDescent="0.2">
      <c r="A489" s="20"/>
      <c r="B489" s="182"/>
      <c r="C489" s="20"/>
      <c r="D489" s="20"/>
      <c r="AG489" s="118"/>
    </row>
    <row r="490" spans="1:33" ht="12.95" customHeight="1" x14ac:dyDescent="0.2">
      <c r="A490" s="20"/>
      <c r="B490" s="182"/>
      <c r="C490" s="20"/>
      <c r="D490" s="20"/>
      <c r="AG490" s="118"/>
    </row>
    <row r="491" spans="1:33" ht="12.95" customHeight="1" x14ac:dyDescent="0.2">
      <c r="A491" s="20"/>
      <c r="B491" s="182"/>
      <c r="C491" s="20"/>
      <c r="D491" s="20"/>
      <c r="AG491" s="118"/>
    </row>
    <row r="492" spans="1:33" ht="12.95" customHeight="1" x14ac:dyDescent="0.2">
      <c r="A492" s="20"/>
      <c r="B492" s="182"/>
      <c r="C492" s="20"/>
      <c r="D492" s="20"/>
      <c r="AG492" s="118"/>
    </row>
    <row r="493" spans="1:33" ht="12.95" customHeight="1" x14ac:dyDescent="0.2">
      <c r="A493" s="20"/>
      <c r="B493" s="182"/>
      <c r="C493" s="20"/>
      <c r="D493" s="20"/>
      <c r="AG493" s="118"/>
    </row>
    <row r="494" spans="1:33" ht="12.95" customHeight="1" x14ac:dyDescent="0.2">
      <c r="A494" s="20"/>
      <c r="B494" s="182"/>
      <c r="C494" s="20"/>
      <c r="D494" s="20"/>
      <c r="AG494" s="118"/>
    </row>
    <row r="495" spans="1:33" ht="12.95" customHeight="1" x14ac:dyDescent="0.2">
      <c r="A495" s="20"/>
      <c r="B495" s="182"/>
      <c r="C495" s="20"/>
      <c r="D495" s="20"/>
      <c r="AG495" s="118"/>
    </row>
    <row r="496" spans="1:33" ht="12.95" customHeight="1" x14ac:dyDescent="0.2">
      <c r="A496" s="20"/>
      <c r="B496" s="182"/>
      <c r="C496" s="20"/>
      <c r="D496" s="20"/>
      <c r="AG496" s="118"/>
    </row>
    <row r="497" spans="1:33" ht="12.95" customHeight="1" x14ac:dyDescent="0.2">
      <c r="A497" s="20"/>
      <c r="B497" s="182"/>
      <c r="C497" s="20"/>
      <c r="D497" s="20"/>
      <c r="AG497" s="118"/>
    </row>
    <row r="498" spans="1:33" ht="12.95" customHeight="1" x14ac:dyDescent="0.2">
      <c r="A498" s="20"/>
      <c r="B498" s="182"/>
      <c r="C498" s="20"/>
      <c r="D498" s="20"/>
      <c r="AG498" s="118"/>
    </row>
    <row r="499" spans="1:33" ht="12.95" customHeight="1" x14ac:dyDescent="0.2">
      <c r="A499" s="20"/>
      <c r="B499" s="182"/>
      <c r="C499" s="20"/>
      <c r="D499" s="20"/>
      <c r="AG499" s="118"/>
    </row>
    <row r="500" spans="1:33" ht="12.95" customHeight="1" x14ac:dyDescent="0.2">
      <c r="A500" s="20"/>
      <c r="B500" s="182"/>
      <c r="C500" s="20"/>
      <c r="D500" s="20"/>
      <c r="AG500" s="118"/>
    </row>
    <row r="501" spans="1:33" ht="12.95" customHeight="1" x14ac:dyDescent="0.2">
      <c r="A501" s="20"/>
      <c r="B501" s="182"/>
      <c r="C501" s="20"/>
      <c r="D501" s="20"/>
      <c r="AG501" s="118"/>
    </row>
    <row r="502" spans="1:33" ht="12.95" customHeight="1" x14ac:dyDescent="0.2">
      <c r="A502" s="20"/>
      <c r="B502" s="182"/>
      <c r="C502" s="20"/>
      <c r="D502" s="20"/>
      <c r="AG502" s="118"/>
    </row>
    <row r="503" spans="1:33" ht="12.95" customHeight="1" x14ac:dyDescent="0.2">
      <c r="A503" s="20"/>
      <c r="B503" s="182"/>
      <c r="C503" s="20"/>
      <c r="D503" s="20"/>
      <c r="AG503" s="118"/>
    </row>
    <row r="504" spans="1:33" ht="12.95" customHeight="1" x14ac:dyDescent="0.2">
      <c r="A504" s="20"/>
      <c r="B504" s="182"/>
      <c r="C504" s="20"/>
      <c r="D504" s="20"/>
      <c r="AG504" s="118"/>
    </row>
    <row r="505" spans="1:33" ht="12.95" customHeight="1" x14ac:dyDescent="0.2">
      <c r="A505" s="20"/>
      <c r="B505" s="182"/>
      <c r="C505" s="20"/>
      <c r="D505" s="20"/>
      <c r="AG505" s="118"/>
    </row>
    <row r="506" spans="1:33" ht="12.95" customHeight="1" x14ac:dyDescent="0.2">
      <c r="A506" s="20"/>
      <c r="B506" s="182"/>
      <c r="C506" s="20"/>
      <c r="D506" s="20"/>
      <c r="AG506" s="118"/>
    </row>
    <row r="507" spans="1:33" ht="12.95" customHeight="1" x14ac:dyDescent="0.2">
      <c r="A507" s="20"/>
      <c r="B507" s="182"/>
      <c r="C507" s="20"/>
      <c r="D507" s="20"/>
      <c r="AG507" s="118"/>
    </row>
    <row r="508" spans="1:33" ht="12.95" customHeight="1" x14ac:dyDescent="0.2">
      <c r="A508" s="20"/>
      <c r="B508" s="182"/>
      <c r="C508" s="20"/>
      <c r="D508" s="20"/>
      <c r="AG508" s="118"/>
    </row>
    <row r="509" spans="1:33" ht="12.95" customHeight="1" x14ac:dyDescent="0.2">
      <c r="A509" s="20"/>
      <c r="B509" s="182"/>
      <c r="C509" s="20"/>
      <c r="D509" s="20"/>
      <c r="AG509" s="118"/>
    </row>
    <row r="510" spans="1:33" ht="12.95" customHeight="1" x14ac:dyDescent="0.2">
      <c r="A510" s="20"/>
      <c r="B510" s="182"/>
      <c r="C510" s="20"/>
      <c r="D510" s="20"/>
      <c r="AG510" s="118"/>
    </row>
    <row r="511" spans="1:33" ht="12.95" customHeight="1" x14ac:dyDescent="0.2">
      <c r="A511" s="20"/>
      <c r="B511" s="182"/>
      <c r="C511" s="20"/>
      <c r="D511" s="20"/>
      <c r="AG511" s="118"/>
    </row>
    <row r="512" spans="1:33" ht="12.95" customHeight="1" x14ac:dyDescent="0.2">
      <c r="A512" s="20"/>
      <c r="B512" s="182"/>
      <c r="C512" s="20"/>
      <c r="D512" s="20"/>
      <c r="AG512" s="118"/>
    </row>
    <row r="513" spans="1:33" ht="12.95" customHeight="1" x14ac:dyDescent="0.2">
      <c r="A513" s="20"/>
      <c r="B513" s="182"/>
      <c r="C513" s="20"/>
      <c r="D513" s="20"/>
      <c r="AG513" s="118"/>
    </row>
    <row r="514" spans="1:33" ht="12.95" customHeight="1" x14ac:dyDescent="0.2">
      <c r="A514" s="20"/>
      <c r="B514" s="182"/>
      <c r="C514" s="20"/>
      <c r="D514" s="20"/>
      <c r="AG514" s="118"/>
    </row>
    <row r="515" spans="1:33" ht="12.95" customHeight="1" x14ac:dyDescent="0.2">
      <c r="A515" s="20"/>
      <c r="B515" s="182"/>
      <c r="C515" s="20"/>
      <c r="D515" s="20"/>
      <c r="AG515" s="118"/>
    </row>
    <row r="516" spans="1:33" ht="12.95" customHeight="1" x14ac:dyDescent="0.2">
      <c r="A516" s="20"/>
      <c r="B516" s="182"/>
      <c r="C516" s="20"/>
      <c r="D516" s="20"/>
      <c r="AG516" s="118"/>
    </row>
    <row r="517" spans="1:33" ht="12.95" customHeight="1" x14ac:dyDescent="0.2">
      <c r="A517" s="20"/>
      <c r="B517" s="182"/>
      <c r="C517" s="20"/>
      <c r="D517" s="20"/>
      <c r="AG517" s="118"/>
    </row>
    <row r="518" spans="1:33" ht="12.95" customHeight="1" x14ac:dyDescent="0.2">
      <c r="A518" s="20"/>
      <c r="B518" s="182"/>
      <c r="C518" s="20"/>
      <c r="D518" s="20"/>
      <c r="AG518" s="118"/>
    </row>
    <row r="519" spans="1:33" ht="12.95" customHeight="1" x14ac:dyDescent="0.2">
      <c r="A519" s="20"/>
      <c r="B519" s="182"/>
      <c r="C519" s="20"/>
      <c r="D519" s="20"/>
      <c r="AG519" s="118"/>
    </row>
    <row r="520" spans="1:33" ht="12.95" customHeight="1" x14ac:dyDescent="0.2">
      <c r="A520" s="20"/>
      <c r="B520" s="182"/>
      <c r="C520" s="20"/>
      <c r="D520" s="20"/>
      <c r="AG520" s="118"/>
    </row>
    <row r="521" spans="1:33" ht="12.95" customHeight="1" x14ac:dyDescent="0.2">
      <c r="A521" s="20"/>
      <c r="B521" s="182"/>
      <c r="C521" s="20"/>
      <c r="D521" s="20"/>
      <c r="AG521" s="118"/>
    </row>
    <row r="522" spans="1:33" ht="12.95" customHeight="1" x14ac:dyDescent="0.2">
      <c r="A522" s="20"/>
      <c r="B522" s="182"/>
      <c r="C522" s="20"/>
      <c r="D522" s="20"/>
      <c r="AG522" s="118"/>
    </row>
    <row r="523" spans="1:33" ht="12.95" customHeight="1" x14ac:dyDescent="0.2">
      <c r="A523" s="20"/>
      <c r="B523" s="182"/>
      <c r="C523" s="20"/>
      <c r="D523" s="20"/>
      <c r="AG523" s="118"/>
    </row>
    <row r="524" spans="1:33" ht="12.95" customHeight="1" x14ac:dyDescent="0.2">
      <c r="A524" s="20"/>
      <c r="B524" s="182"/>
      <c r="C524" s="20"/>
      <c r="D524" s="20"/>
      <c r="AG524" s="118"/>
    </row>
    <row r="525" spans="1:33" ht="12.95" customHeight="1" x14ac:dyDescent="0.2">
      <c r="A525" s="20"/>
      <c r="B525" s="182"/>
      <c r="C525" s="20"/>
      <c r="D525" s="20"/>
      <c r="AG525" s="118"/>
    </row>
    <row r="526" spans="1:33" ht="12.95" customHeight="1" x14ac:dyDescent="0.2">
      <c r="A526" s="20"/>
      <c r="B526" s="182"/>
      <c r="C526" s="20"/>
      <c r="D526" s="20"/>
      <c r="AG526" s="118"/>
    </row>
    <row r="527" spans="1:33" ht="12.95" customHeight="1" x14ac:dyDescent="0.2">
      <c r="A527" s="20"/>
      <c r="B527" s="182"/>
      <c r="C527" s="20"/>
      <c r="D527" s="20"/>
      <c r="AG527" s="118"/>
    </row>
    <row r="528" spans="1:33" ht="12.95" customHeight="1" x14ac:dyDescent="0.2">
      <c r="A528" s="20"/>
      <c r="B528" s="182"/>
      <c r="C528" s="20"/>
      <c r="D528" s="20"/>
      <c r="AG528" s="118"/>
    </row>
    <row r="529" spans="1:33" ht="12.95" customHeight="1" x14ac:dyDescent="0.2">
      <c r="A529" s="20"/>
      <c r="B529" s="182"/>
      <c r="C529" s="20"/>
      <c r="D529" s="20"/>
      <c r="AG529" s="118"/>
    </row>
    <row r="530" spans="1:33" ht="12.95" customHeight="1" x14ac:dyDescent="0.2">
      <c r="A530" s="20"/>
      <c r="B530" s="182"/>
      <c r="C530" s="20"/>
      <c r="D530" s="20"/>
      <c r="AG530" s="118"/>
    </row>
    <row r="531" spans="1:33" ht="12.95" customHeight="1" x14ac:dyDescent="0.2">
      <c r="A531" s="20"/>
      <c r="B531" s="182"/>
      <c r="C531" s="20"/>
      <c r="D531" s="20"/>
      <c r="AG531" s="118"/>
    </row>
    <row r="532" spans="1:33" ht="12.95" customHeight="1" x14ac:dyDescent="0.2">
      <c r="A532" s="20"/>
      <c r="B532" s="182"/>
      <c r="C532" s="20"/>
      <c r="D532" s="20"/>
      <c r="AG532" s="118"/>
    </row>
    <row r="533" spans="1:33" ht="12.95" customHeight="1" x14ac:dyDescent="0.2">
      <c r="A533" s="20"/>
      <c r="B533" s="182"/>
      <c r="C533" s="20"/>
      <c r="D533" s="20"/>
      <c r="AG533" s="118"/>
    </row>
    <row r="534" spans="1:33" ht="12.95" customHeight="1" x14ac:dyDescent="0.2">
      <c r="A534" s="20"/>
      <c r="B534" s="182"/>
      <c r="C534" s="20"/>
      <c r="D534" s="20"/>
      <c r="AG534" s="118"/>
    </row>
    <row r="535" spans="1:33" ht="12.95" customHeight="1" x14ac:dyDescent="0.2">
      <c r="A535" s="20"/>
      <c r="B535" s="182"/>
      <c r="C535" s="20"/>
      <c r="D535" s="20"/>
      <c r="AG535" s="118"/>
    </row>
    <row r="536" spans="1:33" ht="12.95" customHeight="1" x14ac:dyDescent="0.2">
      <c r="A536" s="20"/>
      <c r="B536" s="182"/>
      <c r="C536" s="20"/>
      <c r="D536" s="20"/>
      <c r="AG536" s="118"/>
    </row>
    <row r="537" spans="1:33" ht="12.95" customHeight="1" x14ac:dyDescent="0.2">
      <c r="A537" s="20"/>
      <c r="B537" s="182"/>
      <c r="C537" s="20"/>
      <c r="D537" s="20"/>
      <c r="AG537" s="118"/>
    </row>
    <row r="538" spans="1:33" ht="12.95" customHeight="1" x14ac:dyDescent="0.2">
      <c r="A538" s="20"/>
      <c r="B538" s="182"/>
      <c r="C538" s="20"/>
      <c r="D538" s="20"/>
      <c r="AG538" s="118"/>
    </row>
    <row r="539" spans="1:33" ht="12.95" customHeight="1" x14ac:dyDescent="0.2">
      <c r="A539" s="20"/>
      <c r="B539" s="182"/>
      <c r="C539" s="20"/>
      <c r="D539" s="20"/>
      <c r="AG539" s="118"/>
    </row>
    <row r="540" spans="1:33" ht="12.95" customHeight="1" x14ac:dyDescent="0.2">
      <c r="A540" s="20"/>
      <c r="B540" s="182"/>
      <c r="C540" s="20"/>
      <c r="D540" s="20"/>
      <c r="AG540" s="118"/>
    </row>
    <row r="541" spans="1:33" ht="12.95" customHeight="1" x14ac:dyDescent="0.2">
      <c r="A541" s="20"/>
      <c r="B541" s="182"/>
      <c r="C541" s="20"/>
      <c r="D541" s="20"/>
      <c r="AG541" s="118"/>
    </row>
    <row r="542" spans="1:33" ht="12.95" customHeight="1" x14ac:dyDescent="0.2">
      <c r="A542" s="20"/>
      <c r="B542" s="182"/>
      <c r="C542" s="20"/>
      <c r="D542" s="20"/>
      <c r="AG542" s="118"/>
    </row>
    <row r="543" spans="1:33" ht="12.95" customHeight="1" x14ac:dyDescent="0.2">
      <c r="A543" s="20"/>
      <c r="B543" s="182"/>
      <c r="C543" s="20"/>
      <c r="D543" s="20"/>
      <c r="AG543" s="118"/>
    </row>
    <row r="544" spans="1:33" ht="12.95" customHeight="1" x14ac:dyDescent="0.2">
      <c r="A544" s="20"/>
      <c r="B544" s="182"/>
      <c r="C544" s="20"/>
      <c r="D544" s="20"/>
      <c r="AG544" s="118"/>
    </row>
    <row r="545" spans="1:33" ht="12.95" customHeight="1" x14ac:dyDescent="0.2">
      <c r="A545" s="20"/>
      <c r="B545" s="182"/>
      <c r="C545" s="20"/>
      <c r="D545" s="20"/>
      <c r="AG545" s="118"/>
    </row>
    <row r="546" spans="1:33" ht="12.95" customHeight="1" x14ac:dyDescent="0.2">
      <c r="A546" s="20"/>
      <c r="B546" s="182"/>
      <c r="C546" s="20"/>
      <c r="D546" s="20"/>
      <c r="AG546" s="118"/>
    </row>
    <row r="547" spans="1:33" ht="12.95" customHeight="1" x14ac:dyDescent="0.2">
      <c r="A547" s="20"/>
      <c r="B547" s="182"/>
      <c r="C547" s="20"/>
      <c r="D547" s="20"/>
      <c r="AG547" s="118"/>
    </row>
    <row r="548" spans="1:33" ht="12.95" customHeight="1" x14ac:dyDescent="0.2">
      <c r="A548" s="20"/>
      <c r="B548" s="182"/>
      <c r="C548" s="20"/>
      <c r="D548" s="20"/>
      <c r="AG548" s="118"/>
    </row>
    <row r="549" spans="1:33" ht="12.95" customHeight="1" x14ac:dyDescent="0.2">
      <c r="A549" s="20"/>
      <c r="B549" s="182"/>
      <c r="C549" s="20"/>
      <c r="D549" s="20"/>
      <c r="AG549" s="118"/>
    </row>
    <row r="550" spans="1:33" ht="12.95" customHeight="1" x14ac:dyDescent="0.2">
      <c r="A550" s="20"/>
      <c r="B550" s="182"/>
      <c r="C550" s="20"/>
      <c r="D550" s="20"/>
      <c r="AG550" s="118"/>
    </row>
    <row r="551" spans="1:33" ht="12.95" customHeight="1" x14ac:dyDescent="0.2">
      <c r="A551" s="20"/>
      <c r="B551" s="182"/>
      <c r="C551" s="20"/>
      <c r="D551" s="20"/>
      <c r="AG551" s="118"/>
    </row>
    <row r="552" spans="1:33" ht="12.95" customHeight="1" x14ac:dyDescent="0.2">
      <c r="A552" s="20"/>
      <c r="B552" s="182"/>
      <c r="C552" s="20"/>
      <c r="D552" s="20"/>
      <c r="AG552" s="118"/>
    </row>
    <row r="553" spans="1:33" ht="12.95" customHeight="1" x14ac:dyDescent="0.2">
      <c r="A553" s="20"/>
      <c r="B553" s="182"/>
      <c r="C553" s="20"/>
      <c r="D553" s="20"/>
      <c r="AG553" s="118"/>
    </row>
    <row r="554" spans="1:33" ht="12.95" customHeight="1" x14ac:dyDescent="0.2">
      <c r="A554" s="20"/>
      <c r="B554" s="182"/>
      <c r="C554" s="20"/>
      <c r="D554" s="20"/>
      <c r="AG554" s="118"/>
    </row>
    <row r="555" spans="1:33" ht="12.95" customHeight="1" x14ac:dyDescent="0.2">
      <c r="A555" s="20"/>
      <c r="B555" s="182"/>
      <c r="C555" s="20"/>
      <c r="D555" s="20"/>
      <c r="AG555" s="118"/>
    </row>
    <row r="556" spans="1:33" ht="12.95" customHeight="1" x14ac:dyDescent="0.2">
      <c r="A556" s="20"/>
      <c r="B556" s="182"/>
      <c r="C556" s="20"/>
      <c r="D556" s="20"/>
      <c r="AG556" s="118"/>
    </row>
    <row r="557" spans="1:33" ht="12.95" customHeight="1" x14ac:dyDescent="0.2">
      <c r="A557" s="20"/>
      <c r="B557" s="182"/>
      <c r="C557" s="20"/>
      <c r="D557" s="20"/>
      <c r="AG557" s="118"/>
    </row>
    <row r="558" spans="1:33" ht="12.95" customHeight="1" x14ac:dyDescent="0.2">
      <c r="A558" s="20"/>
      <c r="B558" s="182"/>
      <c r="C558" s="20"/>
      <c r="D558" s="20"/>
      <c r="AG558" s="118"/>
    </row>
    <row r="559" spans="1:33" ht="12.95" customHeight="1" x14ac:dyDescent="0.2">
      <c r="A559" s="20"/>
      <c r="B559" s="182"/>
      <c r="C559" s="20"/>
      <c r="D559" s="20"/>
      <c r="AG559" s="118"/>
    </row>
    <row r="560" spans="1:33" ht="12.95" customHeight="1" x14ac:dyDescent="0.2">
      <c r="A560" s="20"/>
      <c r="B560" s="182"/>
      <c r="C560" s="20"/>
      <c r="D560" s="20"/>
      <c r="AG560" s="118"/>
    </row>
    <row r="561" spans="1:33" ht="12.95" customHeight="1" x14ac:dyDescent="0.2">
      <c r="A561" s="20"/>
      <c r="B561" s="182"/>
      <c r="C561" s="20"/>
      <c r="D561" s="20"/>
      <c r="AG561" s="118"/>
    </row>
    <row r="562" spans="1:33" ht="12.95" customHeight="1" x14ac:dyDescent="0.2">
      <c r="A562" s="20"/>
      <c r="B562" s="182"/>
      <c r="C562" s="20"/>
      <c r="D562" s="20"/>
      <c r="AG562" s="118"/>
    </row>
    <row r="563" spans="1:33" ht="12.95" customHeight="1" x14ac:dyDescent="0.2">
      <c r="A563" s="20"/>
      <c r="B563" s="182"/>
      <c r="C563" s="20"/>
      <c r="D563" s="20"/>
      <c r="AG563" s="118"/>
    </row>
    <row r="564" spans="1:33" ht="12.95" customHeight="1" x14ac:dyDescent="0.2">
      <c r="A564" s="20"/>
      <c r="B564" s="182"/>
      <c r="C564" s="20"/>
      <c r="D564" s="20"/>
      <c r="AG564" s="118"/>
    </row>
    <row r="565" spans="1:33" ht="12.95" customHeight="1" x14ac:dyDescent="0.2">
      <c r="A565" s="20"/>
      <c r="B565" s="182"/>
      <c r="C565" s="20"/>
      <c r="D565" s="20"/>
      <c r="AG565" s="118"/>
    </row>
    <row r="566" spans="1:33" ht="12.95" customHeight="1" x14ac:dyDescent="0.2">
      <c r="A566" s="20"/>
      <c r="B566" s="182"/>
      <c r="C566" s="20"/>
      <c r="D566" s="20"/>
      <c r="AG566" s="118"/>
    </row>
    <row r="567" spans="1:33" ht="12.95" customHeight="1" x14ac:dyDescent="0.2">
      <c r="A567" s="20"/>
      <c r="B567" s="182"/>
      <c r="C567" s="20"/>
      <c r="D567" s="20"/>
      <c r="AG567" s="118"/>
    </row>
    <row r="568" spans="1:33" ht="12.95" customHeight="1" x14ac:dyDescent="0.2">
      <c r="A568" s="20"/>
      <c r="B568" s="182"/>
      <c r="C568" s="20"/>
      <c r="D568" s="20"/>
      <c r="AG568" s="118"/>
    </row>
    <row r="569" spans="1:33" ht="12.95" customHeight="1" x14ac:dyDescent="0.2">
      <c r="A569" s="20"/>
      <c r="B569" s="182"/>
      <c r="C569" s="20"/>
      <c r="D569" s="20"/>
      <c r="AG569" s="118"/>
    </row>
    <row r="570" spans="1:33" ht="12.95" customHeight="1" x14ac:dyDescent="0.2">
      <c r="A570" s="20"/>
      <c r="B570" s="182"/>
      <c r="C570" s="20"/>
      <c r="D570" s="20"/>
      <c r="AG570" s="118"/>
    </row>
    <row r="571" spans="1:33" ht="12.95" customHeight="1" x14ac:dyDescent="0.2">
      <c r="A571" s="20"/>
      <c r="B571" s="182"/>
      <c r="C571" s="20"/>
      <c r="D571" s="20"/>
      <c r="AG571" s="118"/>
    </row>
    <row r="572" spans="1:33" ht="12.95" customHeight="1" x14ac:dyDescent="0.2">
      <c r="A572" s="20"/>
      <c r="B572" s="182"/>
      <c r="C572" s="20"/>
      <c r="D572" s="20"/>
      <c r="AG572" s="118"/>
    </row>
    <row r="573" spans="1:33" ht="12.95" customHeight="1" x14ac:dyDescent="0.2">
      <c r="A573" s="20"/>
      <c r="B573" s="182"/>
      <c r="C573" s="20"/>
      <c r="D573" s="20"/>
      <c r="AG573" s="118"/>
    </row>
    <row r="574" spans="1:33" ht="12.95" customHeight="1" x14ac:dyDescent="0.2">
      <c r="A574" s="20"/>
      <c r="B574" s="182"/>
      <c r="C574" s="20"/>
      <c r="D574" s="20"/>
      <c r="AG574" s="118"/>
    </row>
    <row r="575" spans="1:33" ht="12.95" customHeight="1" x14ac:dyDescent="0.2">
      <c r="A575" s="20"/>
      <c r="B575" s="182"/>
      <c r="C575" s="20"/>
      <c r="D575" s="20"/>
      <c r="AG575" s="118"/>
    </row>
    <row r="576" spans="1:33" ht="12.95" customHeight="1" x14ac:dyDescent="0.2">
      <c r="A576" s="20"/>
      <c r="B576" s="182"/>
      <c r="C576" s="20"/>
      <c r="D576" s="20"/>
      <c r="AG576" s="118"/>
    </row>
    <row r="577" spans="1:33" ht="12.95" customHeight="1" x14ac:dyDescent="0.2">
      <c r="A577" s="20"/>
      <c r="B577" s="182"/>
      <c r="C577" s="20"/>
      <c r="D577" s="20"/>
      <c r="AG577" s="118"/>
    </row>
    <row r="578" spans="1:33" ht="12.95" customHeight="1" x14ac:dyDescent="0.2">
      <c r="A578" s="20"/>
      <c r="B578" s="182"/>
      <c r="C578" s="20"/>
      <c r="D578" s="20"/>
      <c r="AG578" s="118"/>
    </row>
    <row r="579" spans="1:33" ht="12.95" customHeight="1" x14ac:dyDescent="0.2">
      <c r="A579" s="20"/>
      <c r="B579" s="182"/>
      <c r="C579" s="20"/>
      <c r="D579" s="20"/>
      <c r="AG579" s="118"/>
    </row>
    <row r="580" spans="1:33" ht="12.95" customHeight="1" x14ac:dyDescent="0.2">
      <c r="A580" s="20"/>
      <c r="B580" s="182"/>
      <c r="C580" s="20"/>
      <c r="D580" s="20"/>
      <c r="AG580" s="118"/>
    </row>
    <row r="581" spans="1:33" ht="12.95" customHeight="1" x14ac:dyDescent="0.2">
      <c r="A581" s="20"/>
      <c r="B581" s="182"/>
      <c r="C581" s="20"/>
      <c r="D581" s="20"/>
      <c r="AG581" s="118"/>
    </row>
    <row r="582" spans="1:33" ht="12.95" customHeight="1" x14ac:dyDescent="0.2">
      <c r="A582" s="20"/>
      <c r="B582" s="182"/>
      <c r="C582" s="20"/>
      <c r="D582" s="20"/>
      <c r="AG582" s="118"/>
    </row>
    <row r="583" spans="1:33" ht="12.95" customHeight="1" x14ac:dyDescent="0.2">
      <c r="A583" s="20"/>
      <c r="B583" s="182"/>
      <c r="C583" s="20"/>
      <c r="D583" s="20"/>
      <c r="AG583" s="118"/>
    </row>
    <row r="584" spans="1:33" ht="12.95" customHeight="1" x14ac:dyDescent="0.2">
      <c r="A584" s="20"/>
      <c r="B584" s="182"/>
      <c r="C584" s="20"/>
      <c r="D584" s="20"/>
      <c r="AG584" s="118"/>
    </row>
    <row r="585" spans="1:33" ht="12.95" customHeight="1" x14ac:dyDescent="0.2">
      <c r="A585" s="20"/>
      <c r="B585" s="182"/>
      <c r="C585" s="20"/>
      <c r="D585" s="20"/>
      <c r="AG585" s="118"/>
    </row>
    <row r="586" spans="1:33" ht="12.95" customHeight="1" x14ac:dyDescent="0.2">
      <c r="A586" s="20"/>
      <c r="B586" s="182"/>
      <c r="C586" s="20"/>
      <c r="D586" s="20"/>
      <c r="AG586" s="118"/>
    </row>
    <row r="587" spans="1:33" ht="12.95" customHeight="1" x14ac:dyDescent="0.2">
      <c r="A587" s="20"/>
      <c r="B587" s="182"/>
      <c r="C587" s="20"/>
      <c r="D587" s="20"/>
      <c r="AG587" s="118"/>
    </row>
    <row r="588" spans="1:33" ht="12.95" customHeight="1" x14ac:dyDescent="0.2">
      <c r="A588" s="20"/>
      <c r="B588" s="182"/>
      <c r="C588" s="20"/>
      <c r="D588" s="20"/>
      <c r="AG588" s="118"/>
    </row>
    <row r="589" spans="1:33" ht="12.95" customHeight="1" x14ac:dyDescent="0.2">
      <c r="A589" s="20"/>
      <c r="B589" s="182"/>
      <c r="C589" s="20"/>
      <c r="D589" s="20"/>
      <c r="AG589" s="118"/>
    </row>
    <row r="590" spans="1:33" ht="12.95" customHeight="1" x14ac:dyDescent="0.2">
      <c r="A590" s="20"/>
      <c r="B590" s="182"/>
      <c r="C590" s="20"/>
      <c r="D590" s="20"/>
      <c r="AG590" s="118"/>
    </row>
    <row r="591" spans="1:33" ht="12.95" customHeight="1" x14ac:dyDescent="0.2">
      <c r="A591" s="20"/>
      <c r="B591" s="182"/>
      <c r="C591" s="20"/>
      <c r="D591" s="20"/>
      <c r="AG591" s="118"/>
    </row>
    <row r="592" spans="1:33" ht="12.95" customHeight="1" x14ac:dyDescent="0.2">
      <c r="A592" s="20"/>
      <c r="B592" s="182"/>
      <c r="C592" s="20"/>
      <c r="D592" s="20"/>
      <c r="AG592" s="118"/>
    </row>
    <row r="593" spans="1:33" ht="12.95" customHeight="1" x14ac:dyDescent="0.2">
      <c r="A593" s="20"/>
      <c r="B593" s="182"/>
      <c r="C593" s="20"/>
      <c r="D593" s="20"/>
      <c r="AG593" s="118"/>
    </row>
    <row r="594" spans="1:33" ht="12.95" customHeight="1" x14ac:dyDescent="0.2">
      <c r="A594" s="20"/>
      <c r="B594" s="182"/>
      <c r="C594" s="20"/>
      <c r="D594" s="20"/>
      <c r="AG594" s="118"/>
    </row>
    <row r="595" spans="1:33" ht="12.95" customHeight="1" x14ac:dyDescent="0.2">
      <c r="A595" s="20"/>
      <c r="B595" s="182"/>
      <c r="C595" s="20"/>
      <c r="D595" s="20"/>
      <c r="AG595" s="118"/>
    </row>
    <row r="596" spans="1:33" ht="12.95" customHeight="1" x14ac:dyDescent="0.2">
      <c r="A596" s="20"/>
      <c r="B596" s="182"/>
      <c r="C596" s="20"/>
      <c r="D596" s="20"/>
      <c r="AG596" s="118"/>
    </row>
    <row r="597" spans="1:33" ht="12.95" customHeight="1" x14ac:dyDescent="0.2">
      <c r="A597" s="20"/>
      <c r="B597" s="182"/>
      <c r="C597" s="20"/>
      <c r="D597" s="20"/>
      <c r="AG597" s="118"/>
    </row>
    <row r="598" spans="1:33" ht="12.95" customHeight="1" x14ac:dyDescent="0.2">
      <c r="A598" s="20"/>
      <c r="B598" s="182"/>
      <c r="C598" s="20"/>
      <c r="D598" s="20"/>
      <c r="AG598" s="118"/>
    </row>
    <row r="599" spans="1:33" ht="12.95" customHeight="1" x14ac:dyDescent="0.2">
      <c r="A599" s="20"/>
      <c r="B599" s="182"/>
      <c r="C599" s="20"/>
      <c r="D599" s="20"/>
      <c r="AG599" s="118"/>
    </row>
    <row r="600" spans="1:33" ht="12.95" customHeight="1" x14ac:dyDescent="0.2">
      <c r="A600" s="20"/>
      <c r="B600" s="182"/>
      <c r="C600" s="20"/>
      <c r="D600" s="20"/>
      <c r="AG600" s="118"/>
    </row>
    <row r="601" spans="1:33" ht="12.95" customHeight="1" x14ac:dyDescent="0.2">
      <c r="A601" s="20"/>
      <c r="B601" s="182"/>
      <c r="C601" s="20"/>
      <c r="D601" s="20"/>
      <c r="AG601" s="118"/>
    </row>
    <row r="602" spans="1:33" ht="12.95" customHeight="1" x14ac:dyDescent="0.2">
      <c r="A602" s="20"/>
      <c r="B602" s="182"/>
      <c r="C602" s="20"/>
      <c r="D602" s="20"/>
      <c r="AG602" s="118"/>
    </row>
    <row r="603" spans="1:33" ht="12.95" customHeight="1" x14ac:dyDescent="0.2">
      <c r="A603" s="20"/>
      <c r="B603" s="182"/>
      <c r="C603" s="20"/>
      <c r="D603" s="20"/>
      <c r="AG603" s="118"/>
    </row>
    <row r="604" spans="1:33" ht="12.95" customHeight="1" x14ac:dyDescent="0.2">
      <c r="A604" s="20"/>
      <c r="B604" s="182"/>
      <c r="C604" s="20"/>
      <c r="D604" s="20"/>
      <c r="AG604" s="118"/>
    </row>
    <row r="605" spans="1:33" ht="12.95" customHeight="1" x14ac:dyDescent="0.2">
      <c r="A605" s="20"/>
      <c r="B605" s="182"/>
      <c r="C605" s="20"/>
      <c r="D605" s="20"/>
      <c r="AG605" s="118"/>
    </row>
    <row r="606" spans="1:33" ht="12.95" customHeight="1" x14ac:dyDescent="0.2">
      <c r="A606" s="20"/>
      <c r="B606" s="182"/>
      <c r="C606" s="20"/>
      <c r="D606" s="20"/>
      <c r="AG606" s="118"/>
    </row>
    <row r="607" spans="1:33" ht="12.95" customHeight="1" x14ac:dyDescent="0.2">
      <c r="A607" s="20"/>
      <c r="B607" s="182"/>
      <c r="C607" s="20"/>
      <c r="D607" s="20"/>
      <c r="AG607" s="118"/>
    </row>
    <row r="608" spans="1:33" ht="12.95" customHeight="1" x14ac:dyDescent="0.2">
      <c r="A608" s="20"/>
      <c r="B608" s="182"/>
      <c r="C608" s="20"/>
      <c r="D608" s="20"/>
      <c r="AG608" s="118"/>
    </row>
    <row r="609" spans="1:33" ht="12.95" customHeight="1" x14ac:dyDescent="0.2">
      <c r="A609" s="20"/>
      <c r="B609" s="182"/>
      <c r="C609" s="20"/>
      <c r="D609" s="20"/>
      <c r="AG609" s="118"/>
    </row>
    <row r="610" spans="1:33" ht="12.95" customHeight="1" x14ac:dyDescent="0.2">
      <c r="A610" s="20"/>
      <c r="B610" s="182"/>
      <c r="C610" s="20"/>
      <c r="D610" s="20"/>
      <c r="AG610" s="118"/>
    </row>
    <row r="611" spans="1:33" ht="12.95" customHeight="1" x14ac:dyDescent="0.2">
      <c r="A611" s="20"/>
      <c r="B611" s="182"/>
      <c r="C611" s="20"/>
      <c r="D611" s="20"/>
      <c r="AG611" s="118"/>
    </row>
    <row r="612" spans="1:33" ht="12.95" customHeight="1" x14ac:dyDescent="0.2">
      <c r="A612" s="20"/>
      <c r="B612" s="182"/>
      <c r="C612" s="20"/>
      <c r="D612" s="20"/>
      <c r="AG612" s="118"/>
    </row>
    <row r="613" spans="1:33" ht="12.95" customHeight="1" x14ac:dyDescent="0.2">
      <c r="A613" s="20"/>
      <c r="B613" s="182"/>
      <c r="C613" s="20"/>
      <c r="D613" s="20"/>
      <c r="AG613" s="118"/>
    </row>
    <row r="614" spans="1:33" ht="12.95" customHeight="1" x14ac:dyDescent="0.2">
      <c r="A614" s="20"/>
      <c r="B614" s="182"/>
      <c r="C614" s="20"/>
      <c r="D614" s="20"/>
      <c r="AG614" s="118"/>
    </row>
    <row r="615" spans="1:33" ht="12.95" customHeight="1" x14ac:dyDescent="0.2">
      <c r="A615" s="20"/>
      <c r="B615" s="182"/>
      <c r="C615" s="20"/>
      <c r="D615" s="20"/>
      <c r="AG615" s="118"/>
    </row>
    <row r="616" spans="1:33" ht="12.95" customHeight="1" x14ac:dyDescent="0.2">
      <c r="A616" s="20"/>
      <c r="B616" s="182"/>
      <c r="C616" s="20"/>
      <c r="D616" s="20"/>
      <c r="AG616" s="118"/>
    </row>
    <row r="617" spans="1:33" ht="12.95" customHeight="1" x14ac:dyDescent="0.2">
      <c r="A617" s="20"/>
      <c r="B617" s="182"/>
      <c r="C617" s="20"/>
      <c r="D617" s="20"/>
      <c r="AG617" s="118"/>
    </row>
    <row r="618" spans="1:33" ht="12.95" customHeight="1" x14ac:dyDescent="0.2">
      <c r="A618" s="20"/>
      <c r="B618" s="182"/>
      <c r="C618" s="20"/>
      <c r="D618" s="20"/>
      <c r="AG618" s="118"/>
    </row>
    <row r="619" spans="1:33" ht="12.95" customHeight="1" x14ac:dyDescent="0.2">
      <c r="A619" s="20"/>
      <c r="B619" s="182"/>
      <c r="C619" s="20"/>
      <c r="D619" s="20"/>
      <c r="AG619" s="118"/>
    </row>
    <row r="620" spans="1:33" ht="12.95" customHeight="1" x14ac:dyDescent="0.2">
      <c r="A620" s="20"/>
      <c r="B620" s="182"/>
      <c r="C620" s="20"/>
      <c r="D620" s="20"/>
      <c r="AG620" s="118"/>
    </row>
    <row r="621" spans="1:33" ht="12.95" customHeight="1" x14ac:dyDescent="0.2">
      <c r="A621" s="20"/>
      <c r="B621" s="182"/>
      <c r="C621" s="20"/>
      <c r="D621" s="20"/>
      <c r="AG621" s="118"/>
    </row>
    <row r="622" spans="1:33" ht="12.95" customHeight="1" x14ac:dyDescent="0.2">
      <c r="A622" s="20"/>
      <c r="B622" s="182"/>
      <c r="C622" s="20"/>
      <c r="D622" s="20"/>
      <c r="AG622" s="118"/>
    </row>
    <row r="623" spans="1:33" ht="12.95" customHeight="1" x14ac:dyDescent="0.2">
      <c r="A623" s="20"/>
      <c r="B623" s="182"/>
      <c r="C623" s="20"/>
      <c r="D623" s="20"/>
      <c r="AG623" s="118"/>
    </row>
    <row r="624" spans="1:33" ht="12.95" customHeight="1" x14ac:dyDescent="0.2">
      <c r="A624" s="20"/>
      <c r="B624" s="182"/>
      <c r="C624" s="20"/>
      <c r="D624" s="20"/>
      <c r="AG624" s="118"/>
    </row>
    <row r="625" spans="1:33" ht="12.95" customHeight="1" x14ac:dyDescent="0.2">
      <c r="A625" s="20"/>
      <c r="B625" s="182"/>
      <c r="C625" s="20"/>
      <c r="D625" s="20"/>
      <c r="AG625" s="118"/>
    </row>
    <row r="626" spans="1:33" ht="12.95" customHeight="1" x14ac:dyDescent="0.2">
      <c r="A626" s="20"/>
      <c r="B626" s="182"/>
      <c r="C626" s="20"/>
      <c r="D626" s="20"/>
      <c r="AG626" s="118"/>
    </row>
    <row r="627" spans="1:33" ht="12.95" customHeight="1" x14ac:dyDescent="0.2">
      <c r="A627" s="20"/>
      <c r="B627" s="182"/>
      <c r="C627" s="20"/>
      <c r="D627" s="20"/>
      <c r="AG627" s="118"/>
    </row>
    <row r="628" spans="1:33" ht="12.95" customHeight="1" x14ac:dyDescent="0.2">
      <c r="A628" s="20"/>
      <c r="B628" s="182"/>
      <c r="C628" s="20"/>
      <c r="D628" s="20"/>
      <c r="AG628" s="118"/>
    </row>
    <row r="629" spans="1:33" ht="12.95" customHeight="1" x14ac:dyDescent="0.2">
      <c r="A629" s="20"/>
      <c r="B629" s="182"/>
      <c r="C629" s="20"/>
      <c r="D629" s="20"/>
      <c r="AG629" s="118"/>
    </row>
    <row r="630" spans="1:33" ht="12.95" customHeight="1" x14ac:dyDescent="0.2">
      <c r="A630" s="20"/>
      <c r="B630" s="182"/>
      <c r="C630" s="20"/>
      <c r="D630" s="20"/>
      <c r="AG630" s="118"/>
    </row>
    <row r="631" spans="1:33" ht="12.95" customHeight="1" x14ac:dyDescent="0.2">
      <c r="A631" s="20"/>
      <c r="B631" s="182"/>
      <c r="C631" s="20"/>
      <c r="D631" s="20"/>
      <c r="AG631" s="118"/>
    </row>
    <row r="632" spans="1:33" ht="12.95" customHeight="1" x14ac:dyDescent="0.2">
      <c r="A632" s="20"/>
      <c r="B632" s="182"/>
      <c r="C632" s="20"/>
      <c r="D632" s="20"/>
      <c r="AG632" s="118"/>
    </row>
    <row r="633" spans="1:33" ht="12.95" customHeight="1" x14ac:dyDescent="0.2">
      <c r="A633" s="20"/>
      <c r="B633" s="182"/>
      <c r="C633" s="20"/>
      <c r="D633" s="20"/>
      <c r="AG633" s="118"/>
    </row>
    <row r="634" spans="1:33" ht="12.95" customHeight="1" x14ac:dyDescent="0.2">
      <c r="A634" s="20"/>
      <c r="B634" s="182"/>
      <c r="C634" s="20"/>
      <c r="D634" s="20"/>
      <c r="AG634" s="118"/>
    </row>
    <row r="635" spans="1:33" ht="12.95" customHeight="1" x14ac:dyDescent="0.2">
      <c r="A635" s="20"/>
      <c r="B635" s="182"/>
      <c r="C635" s="20"/>
      <c r="D635" s="20"/>
      <c r="AG635" s="118"/>
    </row>
    <row r="636" spans="1:33" ht="12.95" customHeight="1" x14ac:dyDescent="0.2">
      <c r="AG636" s="118"/>
    </row>
    <row r="637" spans="1:33" ht="12.95" customHeight="1" x14ac:dyDescent="0.2">
      <c r="AG637" s="118"/>
    </row>
    <row r="638" spans="1:33" ht="12.95" customHeight="1" x14ac:dyDescent="0.2">
      <c r="AG638" s="118"/>
    </row>
    <row r="639" spans="1:33" ht="12.95" customHeight="1" x14ac:dyDescent="0.2">
      <c r="AG639" s="118"/>
    </row>
    <row r="640" spans="1:33" ht="12.95" customHeight="1" x14ac:dyDescent="0.2">
      <c r="AG640" s="118"/>
    </row>
    <row r="641" spans="33:33" ht="12.95" customHeight="1" x14ac:dyDescent="0.2">
      <c r="AG641" s="118"/>
    </row>
    <row r="642" spans="33:33" ht="12.95" customHeight="1" x14ac:dyDescent="0.2">
      <c r="AG642" s="118"/>
    </row>
    <row r="643" spans="33:33" ht="12.95" customHeight="1" x14ac:dyDescent="0.2">
      <c r="AG643" s="118"/>
    </row>
    <row r="644" spans="33:33" ht="12.95" customHeight="1" x14ac:dyDescent="0.2">
      <c r="AG644" s="118"/>
    </row>
    <row r="645" spans="33:33" ht="12.95" customHeight="1" x14ac:dyDescent="0.2">
      <c r="AG645" s="118"/>
    </row>
    <row r="646" spans="33:33" ht="12.95" customHeight="1" x14ac:dyDescent="0.2">
      <c r="AG646" s="118"/>
    </row>
    <row r="647" spans="33:33" ht="12.95" customHeight="1" x14ac:dyDescent="0.2">
      <c r="AG647" s="118"/>
    </row>
    <row r="648" spans="33:33" ht="12.95" customHeight="1" x14ac:dyDescent="0.2">
      <c r="AG648" s="118"/>
    </row>
    <row r="649" spans="33:33" ht="12.95" customHeight="1" x14ac:dyDescent="0.2">
      <c r="AG649" s="118"/>
    </row>
    <row r="650" spans="33:33" ht="12.95" customHeight="1" x14ac:dyDescent="0.2">
      <c r="AG650" s="118"/>
    </row>
    <row r="651" spans="33:33" ht="12.95" customHeight="1" x14ac:dyDescent="0.2">
      <c r="AG651" s="118"/>
    </row>
    <row r="652" spans="33:33" ht="12.95" customHeight="1" x14ac:dyDescent="0.2">
      <c r="AG652" s="118"/>
    </row>
    <row r="653" spans="33:33" ht="12.95" customHeight="1" x14ac:dyDescent="0.2">
      <c r="AG653" s="118"/>
    </row>
    <row r="654" spans="33:33" ht="12.95" customHeight="1" x14ac:dyDescent="0.2">
      <c r="AG654" s="118"/>
    </row>
    <row r="655" spans="33:33" ht="12.95" customHeight="1" x14ac:dyDescent="0.2">
      <c r="AG655" s="118"/>
    </row>
    <row r="656" spans="33:33" ht="12.95" customHeight="1" x14ac:dyDescent="0.2">
      <c r="AG656" s="118"/>
    </row>
    <row r="657" spans="33:33" ht="12.95" customHeight="1" x14ac:dyDescent="0.2">
      <c r="AG657" s="118"/>
    </row>
    <row r="658" spans="33:33" ht="12.95" customHeight="1" x14ac:dyDescent="0.2">
      <c r="AG658" s="118"/>
    </row>
    <row r="659" spans="33:33" ht="12.95" customHeight="1" x14ac:dyDescent="0.2">
      <c r="AG659" s="118"/>
    </row>
    <row r="660" spans="33:33" ht="12.95" customHeight="1" x14ac:dyDescent="0.2">
      <c r="AG660" s="118"/>
    </row>
    <row r="661" spans="33:33" ht="12.95" customHeight="1" x14ac:dyDescent="0.2">
      <c r="AG661" s="118"/>
    </row>
    <row r="662" spans="33:33" ht="12.95" customHeight="1" x14ac:dyDescent="0.2">
      <c r="AG662" s="118"/>
    </row>
    <row r="663" spans="33:33" ht="12.95" customHeight="1" x14ac:dyDescent="0.2">
      <c r="AG663" s="118"/>
    </row>
    <row r="664" spans="33:33" ht="12.95" customHeight="1" x14ac:dyDescent="0.2">
      <c r="AG664" s="118"/>
    </row>
    <row r="665" spans="33:33" ht="12.95" customHeight="1" x14ac:dyDescent="0.2">
      <c r="AG665" s="118"/>
    </row>
    <row r="666" spans="33:33" ht="12.95" customHeight="1" x14ac:dyDescent="0.2">
      <c r="AG666" s="118"/>
    </row>
    <row r="667" spans="33:33" ht="12.95" customHeight="1" x14ac:dyDescent="0.2">
      <c r="AG667" s="118"/>
    </row>
    <row r="668" spans="33:33" ht="12.95" customHeight="1" x14ac:dyDescent="0.2">
      <c r="AG668" s="118"/>
    </row>
    <row r="669" spans="33:33" ht="12.95" customHeight="1" x14ac:dyDescent="0.2">
      <c r="AG669" s="118"/>
    </row>
    <row r="670" spans="33:33" ht="12.95" customHeight="1" x14ac:dyDescent="0.2">
      <c r="AG670" s="118"/>
    </row>
    <row r="671" spans="33:33" ht="12.95" customHeight="1" x14ac:dyDescent="0.2">
      <c r="AG671" s="118"/>
    </row>
    <row r="672" spans="33:33" ht="12.95" customHeight="1" x14ac:dyDescent="0.2">
      <c r="AG672" s="118"/>
    </row>
    <row r="673" spans="33:33" ht="12.95" customHeight="1" x14ac:dyDescent="0.2">
      <c r="AG673" s="118"/>
    </row>
    <row r="674" spans="33:33" ht="12.95" customHeight="1" x14ac:dyDescent="0.2">
      <c r="AG674" s="118"/>
    </row>
    <row r="675" spans="33:33" ht="12.95" customHeight="1" x14ac:dyDescent="0.2">
      <c r="AG675" s="118"/>
    </row>
    <row r="676" spans="33:33" ht="12.95" customHeight="1" x14ac:dyDescent="0.2">
      <c r="AG676" s="118"/>
    </row>
    <row r="677" spans="33:33" ht="12.95" customHeight="1" x14ac:dyDescent="0.2">
      <c r="AG677" s="118"/>
    </row>
    <row r="678" spans="33:33" ht="12.95" customHeight="1" x14ac:dyDescent="0.2">
      <c r="AG678" s="118"/>
    </row>
    <row r="679" spans="33:33" ht="12.95" customHeight="1" x14ac:dyDescent="0.2">
      <c r="AG679" s="118"/>
    </row>
    <row r="680" spans="33:33" ht="12.95" customHeight="1" x14ac:dyDescent="0.2">
      <c r="AG680" s="118"/>
    </row>
    <row r="681" spans="33:33" ht="12.95" customHeight="1" x14ac:dyDescent="0.2">
      <c r="AG681" s="118"/>
    </row>
    <row r="682" spans="33:33" ht="12.95" customHeight="1" x14ac:dyDescent="0.2">
      <c r="AG682" s="118"/>
    </row>
    <row r="683" spans="33:33" ht="12.95" customHeight="1" x14ac:dyDescent="0.2">
      <c r="AG683" s="118"/>
    </row>
    <row r="684" spans="33:33" ht="12.95" customHeight="1" x14ac:dyDescent="0.2">
      <c r="AG684" s="118"/>
    </row>
    <row r="685" spans="33:33" ht="12.95" customHeight="1" x14ac:dyDescent="0.2">
      <c r="AG685" s="118"/>
    </row>
    <row r="686" spans="33:33" ht="12.95" customHeight="1" x14ac:dyDescent="0.2">
      <c r="AG686" s="118"/>
    </row>
    <row r="687" spans="33:33" ht="12.95" customHeight="1" x14ac:dyDescent="0.2">
      <c r="AG687" s="118"/>
    </row>
    <row r="688" spans="33:33" ht="12.95" customHeight="1" x14ac:dyDescent="0.2">
      <c r="AG688" s="118"/>
    </row>
    <row r="689" spans="33:33" ht="12.95" customHeight="1" x14ac:dyDescent="0.2">
      <c r="AG689" s="118"/>
    </row>
    <row r="690" spans="33:33" ht="12.95" customHeight="1" x14ac:dyDescent="0.2">
      <c r="AG690" s="118"/>
    </row>
    <row r="691" spans="33:33" ht="12.95" customHeight="1" x14ac:dyDescent="0.2">
      <c r="AG691" s="118"/>
    </row>
    <row r="692" spans="33:33" ht="12.95" customHeight="1" x14ac:dyDescent="0.2">
      <c r="AG692" s="118"/>
    </row>
    <row r="693" spans="33:33" ht="12.95" customHeight="1" x14ac:dyDescent="0.2">
      <c r="AG693" s="118"/>
    </row>
    <row r="694" spans="33:33" ht="12.95" customHeight="1" x14ac:dyDescent="0.2">
      <c r="AG694" s="118"/>
    </row>
    <row r="695" spans="33:33" ht="12.95" customHeight="1" x14ac:dyDescent="0.2">
      <c r="AG695" s="118"/>
    </row>
    <row r="696" spans="33:33" ht="12.95" customHeight="1" x14ac:dyDescent="0.2">
      <c r="AG696" s="118"/>
    </row>
    <row r="697" spans="33:33" ht="12.95" customHeight="1" x14ac:dyDescent="0.2">
      <c r="AG697" s="118"/>
    </row>
    <row r="698" spans="33:33" ht="12.95" customHeight="1" x14ac:dyDescent="0.2">
      <c r="AG698" s="118"/>
    </row>
    <row r="699" spans="33:33" ht="12.95" customHeight="1" x14ac:dyDescent="0.2">
      <c r="AG699" s="118"/>
    </row>
    <row r="700" spans="33:33" ht="12.95" customHeight="1" x14ac:dyDescent="0.2">
      <c r="AG700" s="118"/>
    </row>
    <row r="701" spans="33:33" ht="12.95" customHeight="1" x14ac:dyDescent="0.2">
      <c r="AG701" s="118"/>
    </row>
    <row r="702" spans="33:33" ht="12.95" customHeight="1" x14ac:dyDescent="0.2">
      <c r="AG702" s="118"/>
    </row>
    <row r="703" spans="33:33" ht="12.95" customHeight="1" x14ac:dyDescent="0.2">
      <c r="AG703" s="118"/>
    </row>
    <row r="704" spans="33:33" ht="12.95" customHeight="1" x14ac:dyDescent="0.2">
      <c r="AG704" s="118"/>
    </row>
    <row r="705" spans="33:33" ht="12.95" customHeight="1" x14ac:dyDescent="0.2">
      <c r="AG705" s="118"/>
    </row>
    <row r="706" spans="33:33" ht="12.95" customHeight="1" x14ac:dyDescent="0.2">
      <c r="AG706" s="118"/>
    </row>
    <row r="707" spans="33:33" ht="12.95" customHeight="1" x14ac:dyDescent="0.2">
      <c r="AG707" s="118"/>
    </row>
    <row r="708" spans="33:33" ht="12.95" customHeight="1" x14ac:dyDescent="0.2">
      <c r="AG708" s="118"/>
    </row>
    <row r="709" spans="33:33" ht="12.95" customHeight="1" x14ac:dyDescent="0.2">
      <c r="AG709" s="118"/>
    </row>
    <row r="710" spans="33:33" ht="12.95" customHeight="1" x14ac:dyDescent="0.2">
      <c r="AG710" s="118"/>
    </row>
    <row r="711" spans="33:33" ht="12.95" customHeight="1" x14ac:dyDescent="0.2">
      <c r="AG711" s="118"/>
    </row>
    <row r="712" spans="33:33" ht="12.95" customHeight="1" x14ac:dyDescent="0.2">
      <c r="AG712" s="118"/>
    </row>
    <row r="713" spans="33:33" ht="12.95" customHeight="1" x14ac:dyDescent="0.2">
      <c r="AG713" s="118"/>
    </row>
    <row r="714" spans="33:33" ht="12.95" customHeight="1" x14ac:dyDescent="0.2">
      <c r="AG714" s="118"/>
    </row>
    <row r="715" spans="33:33" ht="12.95" customHeight="1" x14ac:dyDescent="0.2">
      <c r="AG715" s="118"/>
    </row>
    <row r="716" spans="33:33" ht="12.95" customHeight="1" x14ac:dyDescent="0.2">
      <c r="AG716" s="118"/>
    </row>
    <row r="717" spans="33:33" ht="12.95" customHeight="1" x14ac:dyDescent="0.2">
      <c r="AG717" s="118"/>
    </row>
    <row r="718" spans="33:33" ht="12.95" customHeight="1" x14ac:dyDescent="0.2">
      <c r="AG718" s="118"/>
    </row>
    <row r="719" spans="33:33" ht="12.95" customHeight="1" x14ac:dyDescent="0.2">
      <c r="AG719" s="118"/>
    </row>
    <row r="720" spans="33:33" ht="12.95" customHeight="1" x14ac:dyDescent="0.2">
      <c r="AG720" s="118"/>
    </row>
    <row r="721" spans="33:33" ht="12.95" customHeight="1" x14ac:dyDescent="0.2">
      <c r="AG721" s="118"/>
    </row>
    <row r="722" spans="33:33" ht="12.95" customHeight="1" x14ac:dyDescent="0.2">
      <c r="AG722" s="118"/>
    </row>
    <row r="723" spans="33:33" ht="12.95" customHeight="1" x14ac:dyDescent="0.2">
      <c r="AG723" s="118"/>
    </row>
    <row r="724" spans="33:33" ht="12.95" customHeight="1" x14ac:dyDescent="0.2">
      <c r="AG724" s="118"/>
    </row>
    <row r="725" spans="33:33" ht="12.95" customHeight="1" x14ac:dyDescent="0.2">
      <c r="AG725" s="118"/>
    </row>
    <row r="726" spans="33:33" ht="12.95" customHeight="1" x14ac:dyDescent="0.2">
      <c r="AG726" s="118"/>
    </row>
    <row r="727" spans="33:33" ht="12.95" customHeight="1" x14ac:dyDescent="0.2">
      <c r="AG727" s="118"/>
    </row>
    <row r="728" spans="33:33" ht="12.95" customHeight="1" x14ac:dyDescent="0.2">
      <c r="AG728" s="118"/>
    </row>
    <row r="729" spans="33:33" ht="12.95" customHeight="1" x14ac:dyDescent="0.2">
      <c r="AG729" s="118"/>
    </row>
    <row r="730" spans="33:33" ht="12.95" customHeight="1" x14ac:dyDescent="0.2">
      <c r="AG730" s="118"/>
    </row>
    <row r="731" spans="33:33" ht="12.95" customHeight="1" x14ac:dyDescent="0.2">
      <c r="AG731" s="118"/>
    </row>
    <row r="732" spans="33:33" ht="12.95" customHeight="1" x14ac:dyDescent="0.2">
      <c r="AG732" s="118"/>
    </row>
    <row r="733" spans="33:33" ht="12.95" customHeight="1" x14ac:dyDescent="0.2">
      <c r="AG733" s="118"/>
    </row>
    <row r="734" spans="33:33" ht="12.95" customHeight="1" x14ac:dyDescent="0.2">
      <c r="AG734" s="118"/>
    </row>
    <row r="735" spans="33:33" ht="12.95" customHeight="1" x14ac:dyDescent="0.2">
      <c r="AG735" s="118"/>
    </row>
    <row r="736" spans="33:33" ht="12.95" customHeight="1" x14ac:dyDescent="0.2">
      <c r="AG736" s="118"/>
    </row>
    <row r="737" spans="33:33" ht="12.95" customHeight="1" x14ac:dyDescent="0.2">
      <c r="AG737" s="118"/>
    </row>
    <row r="738" spans="33:33" ht="12.95" customHeight="1" x14ac:dyDescent="0.2">
      <c r="AG738" s="118"/>
    </row>
    <row r="739" spans="33:33" ht="12.95" customHeight="1" x14ac:dyDescent="0.2">
      <c r="AG739" s="118"/>
    </row>
    <row r="740" spans="33:33" ht="12.95" customHeight="1" x14ac:dyDescent="0.2">
      <c r="AG740" s="118"/>
    </row>
    <row r="741" spans="33:33" ht="12.95" customHeight="1" x14ac:dyDescent="0.2">
      <c r="AG741" s="118"/>
    </row>
    <row r="742" spans="33:33" ht="12.95" customHeight="1" x14ac:dyDescent="0.2">
      <c r="AG742" s="118"/>
    </row>
    <row r="743" spans="33:33" ht="12.95" customHeight="1" x14ac:dyDescent="0.2">
      <c r="AG743" s="118"/>
    </row>
    <row r="744" spans="33:33" ht="12.95" customHeight="1" x14ac:dyDescent="0.2">
      <c r="AG744" s="118"/>
    </row>
    <row r="745" spans="33:33" ht="12.95" customHeight="1" x14ac:dyDescent="0.2">
      <c r="AG745" s="118"/>
    </row>
    <row r="746" spans="33:33" ht="12.95" customHeight="1" x14ac:dyDescent="0.2">
      <c r="AG746" s="118"/>
    </row>
    <row r="747" spans="33:33" ht="12.95" customHeight="1" x14ac:dyDescent="0.2">
      <c r="AG747" s="118"/>
    </row>
    <row r="748" spans="33:33" ht="12.95" customHeight="1" x14ac:dyDescent="0.2">
      <c r="AG748" s="118"/>
    </row>
    <row r="749" spans="33:33" ht="12.95" customHeight="1" x14ac:dyDescent="0.2">
      <c r="AG749" s="118"/>
    </row>
    <row r="750" spans="33:33" ht="12.95" customHeight="1" x14ac:dyDescent="0.2">
      <c r="AG750" s="118"/>
    </row>
    <row r="751" spans="33:33" ht="12.95" customHeight="1" x14ac:dyDescent="0.2">
      <c r="AG751" s="118"/>
    </row>
    <row r="752" spans="33:33" ht="12.95" customHeight="1" x14ac:dyDescent="0.2">
      <c r="AG752" s="118"/>
    </row>
    <row r="753" spans="33:33" ht="12.95" customHeight="1" x14ac:dyDescent="0.2">
      <c r="AG753" s="118"/>
    </row>
    <row r="754" spans="33:33" ht="12.95" customHeight="1" x14ac:dyDescent="0.2">
      <c r="AG754" s="118"/>
    </row>
    <row r="755" spans="33:33" ht="12.95" customHeight="1" x14ac:dyDescent="0.2">
      <c r="AG755" s="118"/>
    </row>
    <row r="756" spans="33:33" ht="12.95" customHeight="1" x14ac:dyDescent="0.2">
      <c r="AG756" s="118"/>
    </row>
    <row r="757" spans="33:33" ht="12.95" customHeight="1" x14ac:dyDescent="0.2">
      <c r="AG757" s="118"/>
    </row>
    <row r="758" spans="33:33" ht="12.95" customHeight="1" x14ac:dyDescent="0.2">
      <c r="AG758" s="118"/>
    </row>
    <row r="759" spans="33:33" ht="12.95" customHeight="1" x14ac:dyDescent="0.2">
      <c r="AG759" s="118"/>
    </row>
    <row r="760" spans="33:33" ht="12.95" customHeight="1" x14ac:dyDescent="0.2">
      <c r="AG760" s="118"/>
    </row>
    <row r="761" spans="33:33" ht="12.95" customHeight="1" x14ac:dyDescent="0.2">
      <c r="AG761" s="118"/>
    </row>
    <row r="762" spans="33:33" ht="12.95" customHeight="1" x14ac:dyDescent="0.2">
      <c r="AG762" s="118"/>
    </row>
    <row r="763" spans="33:33" ht="12.95" customHeight="1" x14ac:dyDescent="0.2">
      <c r="AG763" s="118"/>
    </row>
    <row r="764" spans="33:33" ht="12.95" customHeight="1" x14ac:dyDescent="0.2">
      <c r="AG764" s="118"/>
    </row>
    <row r="765" spans="33:33" ht="12.95" customHeight="1" x14ac:dyDescent="0.2">
      <c r="AG765" s="118"/>
    </row>
    <row r="766" spans="33:33" ht="12.95" customHeight="1" x14ac:dyDescent="0.2">
      <c r="AG766" s="118"/>
    </row>
    <row r="767" spans="33:33" ht="12.95" customHeight="1" x14ac:dyDescent="0.2">
      <c r="AG767" s="118"/>
    </row>
    <row r="768" spans="33:33" ht="12.95" customHeight="1" x14ac:dyDescent="0.2">
      <c r="AG768" s="118"/>
    </row>
    <row r="769" spans="33:33" ht="12.95" customHeight="1" x14ac:dyDescent="0.2">
      <c r="AG769" s="118"/>
    </row>
    <row r="770" spans="33:33" ht="12.95" customHeight="1" x14ac:dyDescent="0.2">
      <c r="AG770" s="118"/>
    </row>
    <row r="771" spans="33:33" ht="12.95" customHeight="1" x14ac:dyDescent="0.2">
      <c r="AG771" s="118"/>
    </row>
    <row r="772" spans="33:33" ht="12.95" customHeight="1" x14ac:dyDescent="0.2">
      <c r="AG772" s="118"/>
    </row>
    <row r="773" spans="33:33" ht="12.95" customHeight="1" x14ac:dyDescent="0.2">
      <c r="AG773" s="118"/>
    </row>
    <row r="774" spans="33:33" ht="12.95" customHeight="1" x14ac:dyDescent="0.2">
      <c r="AG774" s="118"/>
    </row>
    <row r="775" spans="33:33" ht="12.95" customHeight="1" x14ac:dyDescent="0.2">
      <c r="AG775" s="118"/>
    </row>
    <row r="776" spans="33:33" ht="12.95" customHeight="1" x14ac:dyDescent="0.2">
      <c r="AG776" s="118"/>
    </row>
    <row r="777" spans="33:33" ht="12.95" customHeight="1" x14ac:dyDescent="0.2">
      <c r="AG777" s="118"/>
    </row>
    <row r="778" spans="33:33" ht="12.95" customHeight="1" x14ac:dyDescent="0.2">
      <c r="AG778" s="118"/>
    </row>
    <row r="779" spans="33:33" ht="12.95" customHeight="1" x14ac:dyDescent="0.2">
      <c r="AG779" s="118"/>
    </row>
    <row r="780" spans="33:33" ht="12.95" customHeight="1" x14ac:dyDescent="0.2">
      <c r="AG780" s="118"/>
    </row>
    <row r="781" spans="33:33" ht="12.95" customHeight="1" x14ac:dyDescent="0.2">
      <c r="AG781" s="118"/>
    </row>
    <row r="782" spans="33:33" ht="12.95" customHeight="1" x14ac:dyDescent="0.2">
      <c r="AG782" s="118"/>
    </row>
    <row r="783" spans="33:33" ht="12.95" customHeight="1" x14ac:dyDescent="0.2">
      <c r="AG783" s="118"/>
    </row>
    <row r="784" spans="33:33" ht="12.95" customHeight="1" x14ac:dyDescent="0.2">
      <c r="AG784" s="118"/>
    </row>
    <row r="785" spans="33:33" ht="12.95" customHeight="1" x14ac:dyDescent="0.2">
      <c r="AG785" s="118"/>
    </row>
    <row r="786" spans="33:33" ht="12.95" customHeight="1" x14ac:dyDescent="0.2">
      <c r="AG786" s="118"/>
    </row>
    <row r="787" spans="33:33" ht="12.95" customHeight="1" x14ac:dyDescent="0.2">
      <c r="AG787" s="118"/>
    </row>
    <row r="788" spans="33:33" ht="12.95" customHeight="1" x14ac:dyDescent="0.2">
      <c r="AG788" s="118"/>
    </row>
    <row r="789" spans="33:33" ht="12.95" customHeight="1" x14ac:dyDescent="0.2">
      <c r="AG789" s="118"/>
    </row>
    <row r="790" spans="33:33" ht="12.95" customHeight="1" x14ac:dyDescent="0.2">
      <c r="AG790" s="118"/>
    </row>
    <row r="791" spans="33:33" ht="12.95" customHeight="1" x14ac:dyDescent="0.2">
      <c r="AG791" s="118"/>
    </row>
    <row r="792" spans="33:33" ht="12.95" customHeight="1" x14ac:dyDescent="0.2">
      <c r="AG792" s="118"/>
    </row>
    <row r="793" spans="33:33" ht="12.95" customHeight="1" x14ac:dyDescent="0.2">
      <c r="AG793" s="118"/>
    </row>
    <row r="794" spans="33:33" ht="12.95" customHeight="1" x14ac:dyDescent="0.2">
      <c r="AG794" s="118"/>
    </row>
    <row r="795" spans="33:33" ht="12.95" customHeight="1" x14ac:dyDescent="0.2">
      <c r="AG795" s="118"/>
    </row>
    <row r="796" spans="33:33" ht="12.95" customHeight="1" x14ac:dyDescent="0.2">
      <c r="AG796" s="118"/>
    </row>
    <row r="797" spans="33:33" ht="12.95" customHeight="1" x14ac:dyDescent="0.2">
      <c r="AG797" s="118"/>
    </row>
    <row r="798" spans="33:33" ht="12.95" customHeight="1" x14ac:dyDescent="0.2">
      <c r="AG798" s="118"/>
    </row>
    <row r="799" spans="33:33" ht="12.95" customHeight="1" x14ac:dyDescent="0.2">
      <c r="AG799" s="118"/>
    </row>
    <row r="800" spans="33:33" ht="12.95" customHeight="1" x14ac:dyDescent="0.2">
      <c r="AG800" s="118"/>
    </row>
    <row r="801" spans="33:33" ht="12.95" customHeight="1" x14ac:dyDescent="0.2">
      <c r="AG801" s="118"/>
    </row>
    <row r="802" spans="33:33" ht="12.95" customHeight="1" x14ac:dyDescent="0.2">
      <c r="AG802" s="118"/>
    </row>
    <row r="803" spans="33:33" ht="12.95" customHeight="1" x14ac:dyDescent="0.2">
      <c r="AG803" s="118"/>
    </row>
    <row r="804" spans="33:33" ht="12.95" customHeight="1" x14ac:dyDescent="0.2">
      <c r="AG804" s="118"/>
    </row>
    <row r="805" spans="33:33" ht="12.95" customHeight="1" x14ac:dyDescent="0.2">
      <c r="AG805" s="118"/>
    </row>
    <row r="806" spans="33:33" ht="12.95" customHeight="1" x14ac:dyDescent="0.2">
      <c r="AG806" s="118"/>
    </row>
    <row r="807" spans="33:33" ht="12.95" customHeight="1" x14ac:dyDescent="0.2">
      <c r="AG807" s="118"/>
    </row>
    <row r="808" spans="33:33" ht="12.95" customHeight="1" x14ac:dyDescent="0.2">
      <c r="AG808" s="118"/>
    </row>
    <row r="809" spans="33:33" ht="12.95" customHeight="1" x14ac:dyDescent="0.2">
      <c r="AG809" s="118"/>
    </row>
    <row r="810" spans="33:33" ht="12.95" customHeight="1" x14ac:dyDescent="0.2">
      <c r="AG810" s="118"/>
    </row>
    <row r="811" spans="33:33" ht="12.95" customHeight="1" x14ac:dyDescent="0.2">
      <c r="AG811" s="118"/>
    </row>
    <row r="812" spans="33:33" ht="12.95" customHeight="1" x14ac:dyDescent="0.2">
      <c r="AG812" s="118"/>
    </row>
    <row r="813" spans="33:33" ht="12.95" customHeight="1" x14ac:dyDescent="0.2">
      <c r="AG813" s="118"/>
    </row>
    <row r="814" spans="33:33" ht="12.95" customHeight="1" x14ac:dyDescent="0.2">
      <c r="AG814" s="118"/>
    </row>
    <row r="815" spans="33:33" ht="12.95" customHeight="1" x14ac:dyDescent="0.2">
      <c r="AG815" s="118"/>
    </row>
    <row r="816" spans="33:33" ht="12.95" customHeight="1" x14ac:dyDescent="0.2">
      <c r="AG816" s="118"/>
    </row>
    <row r="817" spans="33:33" ht="12.95" customHeight="1" x14ac:dyDescent="0.2">
      <c r="AG817" s="118"/>
    </row>
    <row r="818" spans="33:33" ht="12.95" customHeight="1" x14ac:dyDescent="0.2">
      <c r="AG818" s="118"/>
    </row>
    <row r="819" spans="33:33" ht="12.95" customHeight="1" x14ac:dyDescent="0.2">
      <c r="AG819" s="118"/>
    </row>
    <row r="820" spans="33:33" ht="12.95" customHeight="1" x14ac:dyDescent="0.2">
      <c r="AG820" s="118"/>
    </row>
    <row r="821" spans="33:33" ht="12.95" customHeight="1" x14ac:dyDescent="0.2">
      <c r="AG821" s="118"/>
    </row>
    <row r="822" spans="33:33" ht="12.95" customHeight="1" x14ac:dyDescent="0.2">
      <c r="AG822" s="118"/>
    </row>
    <row r="823" spans="33:33" ht="12.95" customHeight="1" x14ac:dyDescent="0.2">
      <c r="AG823" s="118"/>
    </row>
    <row r="824" spans="33:33" ht="12.95" customHeight="1" x14ac:dyDescent="0.2">
      <c r="AG824" s="118"/>
    </row>
    <row r="825" spans="33:33" ht="12.95" customHeight="1" x14ac:dyDescent="0.2">
      <c r="AG825" s="118"/>
    </row>
    <row r="826" spans="33:33" ht="12.95" customHeight="1" x14ac:dyDescent="0.2">
      <c r="AG826" s="118"/>
    </row>
    <row r="827" spans="33:33" ht="12.95" customHeight="1" x14ac:dyDescent="0.2">
      <c r="AG827" s="118"/>
    </row>
    <row r="828" spans="33:33" ht="12.95" customHeight="1" x14ac:dyDescent="0.2">
      <c r="AG828" s="118"/>
    </row>
    <row r="829" spans="33:33" ht="12.95" customHeight="1" x14ac:dyDescent="0.2">
      <c r="AG829" s="118"/>
    </row>
    <row r="830" spans="33:33" ht="12.95" customHeight="1" x14ac:dyDescent="0.2">
      <c r="AG830" s="118"/>
    </row>
    <row r="831" spans="33:33" ht="12.95" customHeight="1" x14ac:dyDescent="0.2">
      <c r="AG831" s="118"/>
    </row>
    <row r="832" spans="33:33" ht="12.95" customHeight="1" x14ac:dyDescent="0.2">
      <c r="AG832" s="118"/>
    </row>
    <row r="833" spans="33:33" ht="12.95" customHeight="1" x14ac:dyDescent="0.2">
      <c r="AG833" s="118"/>
    </row>
    <row r="834" spans="33:33" ht="12.95" customHeight="1" x14ac:dyDescent="0.2">
      <c r="AG834" s="118"/>
    </row>
    <row r="835" spans="33:33" ht="12.95" customHeight="1" x14ac:dyDescent="0.2">
      <c r="AG835" s="118"/>
    </row>
    <row r="836" spans="33:33" ht="12.95" customHeight="1" x14ac:dyDescent="0.2">
      <c r="AG836" s="118"/>
    </row>
    <row r="837" spans="33:33" ht="12.95" customHeight="1" x14ac:dyDescent="0.2">
      <c r="AG837" s="118"/>
    </row>
    <row r="838" spans="33:33" ht="12.95" customHeight="1" x14ac:dyDescent="0.2">
      <c r="AG838" s="118"/>
    </row>
    <row r="839" spans="33:33" ht="12.95" customHeight="1" x14ac:dyDescent="0.2">
      <c r="AG839" s="118"/>
    </row>
    <row r="840" spans="33:33" ht="12.95" customHeight="1" x14ac:dyDescent="0.2">
      <c r="AG840" s="118"/>
    </row>
    <row r="841" spans="33:33" ht="12.95" customHeight="1" x14ac:dyDescent="0.2">
      <c r="AG841" s="118"/>
    </row>
    <row r="842" spans="33:33" ht="12.95" customHeight="1" x14ac:dyDescent="0.2">
      <c r="AG842" s="118"/>
    </row>
    <row r="843" spans="33:33" ht="12.95" customHeight="1" x14ac:dyDescent="0.2">
      <c r="AG843" s="118"/>
    </row>
    <row r="844" spans="33:33" ht="12.95" customHeight="1" x14ac:dyDescent="0.2">
      <c r="AG844" s="118"/>
    </row>
    <row r="845" spans="33:33" ht="12.95" customHeight="1" x14ac:dyDescent="0.2">
      <c r="AG845" s="118"/>
    </row>
    <row r="846" spans="33:33" ht="12.95" customHeight="1" x14ac:dyDescent="0.2">
      <c r="AG846" s="118"/>
    </row>
    <row r="847" spans="33:33" ht="12.95" customHeight="1" x14ac:dyDescent="0.2">
      <c r="AG847" s="118"/>
    </row>
    <row r="848" spans="33:33" ht="12.95" customHeight="1" x14ac:dyDescent="0.2">
      <c r="AG848" s="118"/>
    </row>
    <row r="849" spans="33:33" ht="12.95" customHeight="1" x14ac:dyDescent="0.2">
      <c r="AG849" s="118"/>
    </row>
    <row r="850" spans="33:33" ht="12.95" customHeight="1" x14ac:dyDescent="0.2">
      <c r="AG850" s="118"/>
    </row>
    <row r="851" spans="33:33" ht="12.95" customHeight="1" x14ac:dyDescent="0.2">
      <c r="AG851" s="118"/>
    </row>
    <row r="852" spans="33:33" ht="12.95" customHeight="1" x14ac:dyDescent="0.2">
      <c r="AG852" s="118"/>
    </row>
    <row r="853" spans="33:33" ht="12.95" customHeight="1" x14ac:dyDescent="0.2">
      <c r="AG853" s="118"/>
    </row>
    <row r="854" spans="33:33" ht="12.95" customHeight="1" x14ac:dyDescent="0.2">
      <c r="AG854" s="118"/>
    </row>
    <row r="855" spans="33:33" ht="12.95" customHeight="1" x14ac:dyDescent="0.2">
      <c r="AG855" s="118"/>
    </row>
    <row r="856" spans="33:33" ht="12.95" customHeight="1" x14ac:dyDescent="0.2">
      <c r="AG856" s="118"/>
    </row>
    <row r="857" spans="33:33" ht="12.95" customHeight="1" x14ac:dyDescent="0.2">
      <c r="AG857" s="118"/>
    </row>
    <row r="858" spans="33:33" ht="12.95" customHeight="1" x14ac:dyDescent="0.2">
      <c r="AG858" s="118"/>
    </row>
    <row r="859" spans="33:33" ht="12.95" customHeight="1" x14ac:dyDescent="0.2">
      <c r="AG859" s="118"/>
    </row>
    <row r="860" spans="33:33" ht="12.95" customHeight="1" x14ac:dyDescent="0.2">
      <c r="AG860" s="118"/>
    </row>
    <row r="861" spans="33:33" ht="12.95" customHeight="1" x14ac:dyDescent="0.2">
      <c r="AG861" s="118"/>
    </row>
    <row r="862" spans="33:33" ht="12.95" customHeight="1" x14ac:dyDescent="0.2">
      <c r="AG862" s="118"/>
    </row>
    <row r="863" spans="33:33" ht="12.95" customHeight="1" x14ac:dyDescent="0.2">
      <c r="AG863" s="118"/>
    </row>
    <row r="864" spans="33:33" ht="12.95" customHeight="1" x14ac:dyDescent="0.2">
      <c r="AG864" s="118"/>
    </row>
    <row r="865" spans="33:33" ht="12.95" customHeight="1" x14ac:dyDescent="0.2">
      <c r="AG865" s="118"/>
    </row>
    <row r="866" spans="33:33" ht="12.95" customHeight="1" x14ac:dyDescent="0.2">
      <c r="AG866" s="118"/>
    </row>
    <row r="867" spans="33:33" ht="12.95" customHeight="1" x14ac:dyDescent="0.2">
      <c r="AG867" s="118"/>
    </row>
    <row r="868" spans="33:33" ht="12.95" customHeight="1" x14ac:dyDescent="0.2">
      <c r="AG868" s="118"/>
    </row>
    <row r="869" spans="33:33" ht="12.95" customHeight="1" x14ac:dyDescent="0.2">
      <c r="AG869" s="118"/>
    </row>
    <row r="870" spans="33:33" ht="12.95" customHeight="1" x14ac:dyDescent="0.2">
      <c r="AG870" s="118"/>
    </row>
    <row r="871" spans="33:33" ht="12.95" customHeight="1" x14ac:dyDescent="0.2">
      <c r="AG871" s="118"/>
    </row>
    <row r="872" spans="33:33" ht="12.95" customHeight="1" x14ac:dyDescent="0.2">
      <c r="AG872" s="118"/>
    </row>
    <row r="873" spans="33:33" ht="12.95" customHeight="1" x14ac:dyDescent="0.2">
      <c r="AG873" s="118"/>
    </row>
    <row r="874" spans="33:33" ht="12.95" customHeight="1" x14ac:dyDescent="0.2">
      <c r="AG874" s="118"/>
    </row>
    <row r="875" spans="33:33" ht="12.95" customHeight="1" x14ac:dyDescent="0.2">
      <c r="AG875" s="118"/>
    </row>
    <row r="876" spans="33:33" ht="12.95" customHeight="1" x14ac:dyDescent="0.2">
      <c r="AG876" s="118"/>
    </row>
    <row r="877" spans="33:33" ht="12.95" customHeight="1" x14ac:dyDescent="0.2">
      <c r="AG877" s="118"/>
    </row>
    <row r="878" spans="33:33" ht="12.95" customHeight="1" x14ac:dyDescent="0.2">
      <c r="AG878" s="118"/>
    </row>
    <row r="879" spans="33:33" ht="12.95" customHeight="1" x14ac:dyDescent="0.2">
      <c r="AG879" s="118"/>
    </row>
    <row r="880" spans="33:33" ht="12.95" customHeight="1" x14ac:dyDescent="0.2">
      <c r="AG880" s="118"/>
    </row>
    <row r="881" spans="33:33" ht="12.95" customHeight="1" x14ac:dyDescent="0.2">
      <c r="AG881" s="118"/>
    </row>
    <row r="882" spans="33:33" ht="12.95" customHeight="1" x14ac:dyDescent="0.2">
      <c r="AG882" s="118"/>
    </row>
    <row r="883" spans="33:33" ht="12.95" customHeight="1" x14ac:dyDescent="0.2">
      <c r="AG883" s="118"/>
    </row>
    <row r="884" spans="33:33" ht="12.95" customHeight="1" x14ac:dyDescent="0.2">
      <c r="AG884" s="118"/>
    </row>
    <row r="885" spans="33:33" ht="12.95" customHeight="1" x14ac:dyDescent="0.2">
      <c r="AG885" s="118"/>
    </row>
    <row r="886" spans="33:33" ht="12.95" customHeight="1" x14ac:dyDescent="0.2">
      <c r="AG886" s="118"/>
    </row>
    <row r="887" spans="33:33" ht="12.95" customHeight="1" x14ac:dyDescent="0.2">
      <c r="AG887" s="118"/>
    </row>
    <row r="888" spans="33:33" ht="12.95" customHeight="1" x14ac:dyDescent="0.2">
      <c r="AG888" s="118"/>
    </row>
    <row r="889" spans="33:33" ht="12.95" customHeight="1" x14ac:dyDescent="0.2">
      <c r="AG889" s="118"/>
    </row>
    <row r="890" spans="33:33" ht="12.95" customHeight="1" x14ac:dyDescent="0.2">
      <c r="AG890" s="118"/>
    </row>
    <row r="891" spans="33:33" ht="12.95" customHeight="1" x14ac:dyDescent="0.2">
      <c r="AG891" s="118"/>
    </row>
    <row r="892" spans="33:33" ht="12.95" customHeight="1" x14ac:dyDescent="0.2">
      <c r="AG892" s="118"/>
    </row>
    <row r="893" spans="33:33" ht="12.95" customHeight="1" x14ac:dyDescent="0.2">
      <c r="AG893" s="118"/>
    </row>
    <row r="894" spans="33:33" ht="12.95" customHeight="1" x14ac:dyDescent="0.2">
      <c r="AG894" s="118"/>
    </row>
    <row r="895" spans="33:33" ht="12.95" customHeight="1" x14ac:dyDescent="0.2">
      <c r="AG895" s="118"/>
    </row>
    <row r="896" spans="33:33" ht="12.95" customHeight="1" x14ac:dyDescent="0.2">
      <c r="AG896" s="118"/>
    </row>
    <row r="897" spans="33:33" ht="12.95" customHeight="1" x14ac:dyDescent="0.2">
      <c r="AG897" s="118"/>
    </row>
    <row r="898" spans="33:33" ht="12.95" customHeight="1" x14ac:dyDescent="0.2">
      <c r="AG898" s="118"/>
    </row>
    <row r="899" spans="33:33" ht="12.95" customHeight="1" x14ac:dyDescent="0.2">
      <c r="AG899" s="118"/>
    </row>
    <row r="900" spans="33:33" ht="12.95" customHeight="1" x14ac:dyDescent="0.2">
      <c r="AG900" s="118"/>
    </row>
    <row r="901" spans="33:33" ht="12.95" customHeight="1" x14ac:dyDescent="0.2">
      <c r="AG901" s="118"/>
    </row>
    <row r="902" spans="33:33" ht="12.95" customHeight="1" x14ac:dyDescent="0.2">
      <c r="AG902" s="118"/>
    </row>
    <row r="903" spans="33:33" ht="12.95" customHeight="1" x14ac:dyDescent="0.2">
      <c r="AG903" s="118"/>
    </row>
    <row r="904" spans="33:33" ht="12.95" customHeight="1" x14ac:dyDescent="0.2">
      <c r="AG904" s="118"/>
    </row>
    <row r="905" spans="33:33" ht="12.95" customHeight="1" x14ac:dyDescent="0.2">
      <c r="AG905" s="118"/>
    </row>
    <row r="906" spans="33:33" ht="12.95" customHeight="1" x14ac:dyDescent="0.2">
      <c r="AG906" s="118"/>
    </row>
    <row r="907" spans="33:33" ht="12.95" customHeight="1" x14ac:dyDescent="0.2">
      <c r="AG907" s="118"/>
    </row>
    <row r="908" spans="33:33" ht="12.95" customHeight="1" x14ac:dyDescent="0.2">
      <c r="AG908" s="118"/>
    </row>
    <row r="909" spans="33:33" ht="12.95" customHeight="1" x14ac:dyDescent="0.2">
      <c r="AG909" s="118"/>
    </row>
    <row r="910" spans="33:33" ht="12.95" customHeight="1" x14ac:dyDescent="0.2">
      <c r="AG910" s="118"/>
    </row>
    <row r="911" spans="33:33" ht="12.95" customHeight="1" x14ac:dyDescent="0.2">
      <c r="AG911" s="118"/>
    </row>
    <row r="912" spans="33:33" ht="12.95" customHeight="1" x14ac:dyDescent="0.2">
      <c r="AG912" s="118"/>
    </row>
    <row r="913" spans="33:33" ht="12.95" customHeight="1" x14ac:dyDescent="0.2">
      <c r="AG913" s="118"/>
    </row>
    <row r="914" spans="33:33" ht="12.95" customHeight="1" x14ac:dyDescent="0.2">
      <c r="AG914" s="118"/>
    </row>
    <row r="915" spans="33:33" ht="12.95" customHeight="1" x14ac:dyDescent="0.2">
      <c r="AG915" s="118"/>
    </row>
    <row r="916" spans="33:33" ht="12.95" customHeight="1" x14ac:dyDescent="0.2">
      <c r="AG916" s="118"/>
    </row>
    <row r="917" spans="33:33" ht="12.95" customHeight="1" x14ac:dyDescent="0.2">
      <c r="AG917" s="118"/>
    </row>
    <row r="918" spans="33:33" ht="12.95" customHeight="1" x14ac:dyDescent="0.2">
      <c r="AG918" s="118"/>
    </row>
    <row r="919" spans="33:33" ht="12.95" customHeight="1" x14ac:dyDescent="0.2">
      <c r="AG919" s="118"/>
    </row>
    <row r="920" spans="33:33" ht="12.95" customHeight="1" x14ac:dyDescent="0.2">
      <c r="AG920" s="118"/>
    </row>
    <row r="921" spans="33:33" ht="12.95" customHeight="1" x14ac:dyDescent="0.2">
      <c r="AG921" s="118"/>
    </row>
    <row r="922" spans="33:33" ht="12.95" customHeight="1" x14ac:dyDescent="0.2">
      <c r="AG922" s="118"/>
    </row>
    <row r="923" spans="33:33" ht="12.95" customHeight="1" x14ac:dyDescent="0.2">
      <c r="AG923" s="118"/>
    </row>
    <row r="924" spans="33:33" ht="12.95" customHeight="1" x14ac:dyDescent="0.2">
      <c r="AG924" s="118"/>
    </row>
    <row r="925" spans="33:33" ht="12.95" customHeight="1" x14ac:dyDescent="0.2">
      <c r="AG925" s="118"/>
    </row>
    <row r="926" spans="33:33" ht="12.95" customHeight="1" x14ac:dyDescent="0.2">
      <c r="AG926" s="118"/>
    </row>
    <row r="927" spans="33:33" ht="12.95" customHeight="1" x14ac:dyDescent="0.2">
      <c r="AG927" s="118"/>
    </row>
    <row r="928" spans="33:33" ht="12.95" customHeight="1" x14ac:dyDescent="0.2">
      <c r="AG928" s="118"/>
    </row>
    <row r="929" spans="33:33" ht="12.95" customHeight="1" x14ac:dyDescent="0.2">
      <c r="AG929" s="118"/>
    </row>
    <row r="930" spans="33:33" ht="12.95" customHeight="1" x14ac:dyDescent="0.2">
      <c r="AG930" s="118"/>
    </row>
    <row r="931" spans="33:33" ht="12.95" customHeight="1" x14ac:dyDescent="0.2">
      <c r="AG931" s="118"/>
    </row>
    <row r="932" spans="33:33" ht="12.95" customHeight="1" x14ac:dyDescent="0.2">
      <c r="AG932" s="118"/>
    </row>
    <row r="933" spans="33:33" ht="12.95" customHeight="1" x14ac:dyDescent="0.2">
      <c r="AG933" s="118"/>
    </row>
    <row r="934" spans="33:33" ht="12.95" customHeight="1" x14ac:dyDescent="0.2">
      <c r="AG934" s="118"/>
    </row>
    <row r="935" spans="33:33" ht="12.95" customHeight="1" x14ac:dyDescent="0.2">
      <c r="AG935" s="118"/>
    </row>
    <row r="936" spans="33:33" ht="12.95" customHeight="1" x14ac:dyDescent="0.2">
      <c r="AG936" s="118"/>
    </row>
    <row r="937" spans="33:33" ht="12.95" customHeight="1" x14ac:dyDescent="0.2">
      <c r="AG937" s="118"/>
    </row>
    <row r="938" spans="33:33" ht="12.95" customHeight="1" x14ac:dyDescent="0.2">
      <c r="AG938" s="118"/>
    </row>
    <row r="939" spans="33:33" ht="12.95" customHeight="1" x14ac:dyDescent="0.2">
      <c r="AG939" s="118"/>
    </row>
    <row r="940" spans="33:33" ht="12.95" customHeight="1" x14ac:dyDescent="0.2">
      <c r="AG940" s="118"/>
    </row>
    <row r="941" spans="33:33" ht="12.95" customHeight="1" x14ac:dyDescent="0.2">
      <c r="AG941" s="118"/>
    </row>
    <row r="942" spans="33:33" ht="12.95" customHeight="1" x14ac:dyDescent="0.2">
      <c r="AG942" s="118"/>
    </row>
    <row r="943" spans="33:33" ht="12.95" customHeight="1" x14ac:dyDescent="0.2">
      <c r="AG943" s="118"/>
    </row>
    <row r="944" spans="33:33" ht="12.95" customHeight="1" x14ac:dyDescent="0.2">
      <c r="AG944" s="118"/>
    </row>
    <row r="945" spans="33:33" ht="12.95" customHeight="1" x14ac:dyDescent="0.2">
      <c r="AG945" s="118"/>
    </row>
    <row r="946" spans="33:33" ht="12.95" customHeight="1" x14ac:dyDescent="0.2">
      <c r="AG946" s="118"/>
    </row>
    <row r="947" spans="33:33" ht="12.95" customHeight="1" x14ac:dyDescent="0.2">
      <c r="AG947" s="118"/>
    </row>
    <row r="948" spans="33:33" ht="12.95" customHeight="1" x14ac:dyDescent="0.2">
      <c r="AG948" s="118"/>
    </row>
    <row r="949" spans="33:33" ht="12.95" customHeight="1" x14ac:dyDescent="0.2">
      <c r="AG949" s="118"/>
    </row>
    <row r="950" spans="33:33" ht="12.95" customHeight="1" x14ac:dyDescent="0.2">
      <c r="AG950" s="118"/>
    </row>
    <row r="951" spans="33:33" ht="12.95" customHeight="1" x14ac:dyDescent="0.2">
      <c r="AG951" s="118"/>
    </row>
    <row r="952" spans="33:33" ht="12.95" customHeight="1" x14ac:dyDescent="0.2">
      <c r="AG952" s="118"/>
    </row>
    <row r="953" spans="33:33" ht="12.95" customHeight="1" x14ac:dyDescent="0.2">
      <c r="AG953" s="118"/>
    </row>
    <row r="954" spans="33:33" ht="12.95" customHeight="1" x14ac:dyDescent="0.2">
      <c r="AG954" s="118"/>
    </row>
    <row r="955" spans="33:33" ht="12.95" customHeight="1" x14ac:dyDescent="0.2">
      <c r="AG955" s="118"/>
    </row>
    <row r="956" spans="33:33" ht="12.95" customHeight="1" x14ac:dyDescent="0.2">
      <c r="AG956" s="118"/>
    </row>
    <row r="957" spans="33:33" ht="12.95" customHeight="1" x14ac:dyDescent="0.2">
      <c r="AG957" s="118"/>
    </row>
    <row r="958" spans="33:33" ht="12.95" customHeight="1" x14ac:dyDescent="0.2">
      <c r="AG958" s="118"/>
    </row>
    <row r="959" spans="33:33" ht="12.95" customHeight="1" x14ac:dyDescent="0.2">
      <c r="AG959" s="118"/>
    </row>
    <row r="960" spans="33:33" ht="12.95" customHeight="1" x14ac:dyDescent="0.2">
      <c r="AG960" s="118"/>
    </row>
    <row r="961" spans="33:33" ht="12.95" customHeight="1" x14ac:dyDescent="0.2">
      <c r="AG961" s="118"/>
    </row>
    <row r="962" spans="33:33" ht="12.95" customHeight="1" x14ac:dyDescent="0.2">
      <c r="AG962" s="118"/>
    </row>
    <row r="963" spans="33:33" ht="12.95" customHeight="1" x14ac:dyDescent="0.2">
      <c r="AG963" s="118"/>
    </row>
    <row r="964" spans="33:33" ht="12.95" customHeight="1" x14ac:dyDescent="0.2">
      <c r="AG964" s="118"/>
    </row>
    <row r="965" spans="33:33" ht="12.95" customHeight="1" x14ac:dyDescent="0.2">
      <c r="AG965" s="118"/>
    </row>
    <row r="966" spans="33:33" ht="12.95" customHeight="1" x14ac:dyDescent="0.2">
      <c r="AG966" s="118"/>
    </row>
    <row r="967" spans="33:33" ht="12.95" customHeight="1" x14ac:dyDescent="0.2">
      <c r="AG967" s="118"/>
    </row>
    <row r="968" spans="33:33" ht="12.95" customHeight="1" x14ac:dyDescent="0.2">
      <c r="AG968" s="118"/>
    </row>
    <row r="969" spans="33:33" ht="12.95" customHeight="1" x14ac:dyDescent="0.2">
      <c r="AG969" s="118"/>
    </row>
    <row r="970" spans="33:33" ht="12.95" customHeight="1" x14ac:dyDescent="0.2">
      <c r="AG970" s="118"/>
    </row>
    <row r="971" spans="33:33" ht="12.95" customHeight="1" x14ac:dyDescent="0.2">
      <c r="AG971" s="118"/>
    </row>
    <row r="972" spans="33:33" ht="12.95" customHeight="1" x14ac:dyDescent="0.2">
      <c r="AG972" s="118"/>
    </row>
    <row r="973" spans="33:33" ht="12.95" customHeight="1" x14ac:dyDescent="0.2">
      <c r="AG973" s="118"/>
    </row>
    <row r="974" spans="33:33" ht="12.95" customHeight="1" x14ac:dyDescent="0.2">
      <c r="AG974" s="118"/>
    </row>
    <row r="975" spans="33:33" ht="12.95" customHeight="1" x14ac:dyDescent="0.2">
      <c r="AG975" s="118"/>
    </row>
    <row r="976" spans="33:33" ht="12.95" customHeight="1" x14ac:dyDescent="0.2">
      <c r="AG976" s="118"/>
    </row>
    <row r="977" spans="33:33" ht="12.95" customHeight="1" x14ac:dyDescent="0.2">
      <c r="AG977" s="118"/>
    </row>
    <row r="978" spans="33:33" ht="12.95" customHeight="1" x14ac:dyDescent="0.2">
      <c r="AG978" s="118"/>
    </row>
    <row r="979" spans="33:33" ht="12.95" customHeight="1" x14ac:dyDescent="0.2">
      <c r="AG979" s="118"/>
    </row>
    <row r="980" spans="33:33" ht="12.95" customHeight="1" x14ac:dyDescent="0.2">
      <c r="AG980" s="118"/>
    </row>
    <row r="981" spans="33:33" ht="12.95" customHeight="1" x14ac:dyDescent="0.2">
      <c r="AG981" s="118"/>
    </row>
    <row r="982" spans="33:33" ht="12.95" customHeight="1" x14ac:dyDescent="0.2">
      <c r="AG982" s="118"/>
    </row>
    <row r="983" spans="33:33" ht="12.95" customHeight="1" x14ac:dyDescent="0.2">
      <c r="AG983" s="118"/>
    </row>
    <row r="984" spans="33:33" ht="12.95" customHeight="1" x14ac:dyDescent="0.2">
      <c r="AG984" s="118"/>
    </row>
    <row r="985" spans="33:33" ht="12.95" customHeight="1" x14ac:dyDescent="0.2">
      <c r="AG985" s="118"/>
    </row>
    <row r="986" spans="33:33" ht="12.95" customHeight="1" x14ac:dyDescent="0.2">
      <c r="AG986" s="118"/>
    </row>
    <row r="987" spans="33:33" ht="12.95" customHeight="1" x14ac:dyDescent="0.2">
      <c r="AG987" s="118"/>
    </row>
    <row r="988" spans="33:33" ht="12.95" customHeight="1" x14ac:dyDescent="0.2">
      <c r="AG988" s="118"/>
    </row>
    <row r="989" spans="33:33" ht="12.95" customHeight="1" x14ac:dyDescent="0.2">
      <c r="AG989" s="118"/>
    </row>
    <row r="990" spans="33:33" ht="12.95" customHeight="1" x14ac:dyDescent="0.2">
      <c r="AG990" s="118"/>
    </row>
    <row r="991" spans="33:33" ht="12.95" customHeight="1" x14ac:dyDescent="0.2">
      <c r="AG991" s="118"/>
    </row>
    <row r="992" spans="33:33" ht="12.95" customHeight="1" x14ac:dyDescent="0.2">
      <c r="AG992" s="118"/>
    </row>
    <row r="993" spans="33:33" ht="12.95" customHeight="1" x14ac:dyDescent="0.2">
      <c r="AG993" s="118"/>
    </row>
    <row r="994" spans="33:33" ht="12.95" customHeight="1" x14ac:dyDescent="0.2">
      <c r="AG994" s="118"/>
    </row>
    <row r="995" spans="33:33" ht="12.95" customHeight="1" x14ac:dyDescent="0.2">
      <c r="AG995" s="118"/>
    </row>
    <row r="996" spans="33:33" ht="12.95" customHeight="1" x14ac:dyDescent="0.2">
      <c r="AG996" s="118"/>
    </row>
    <row r="997" spans="33:33" ht="12.95" customHeight="1" x14ac:dyDescent="0.2">
      <c r="AG997" s="118"/>
    </row>
    <row r="998" spans="33:33" ht="12.95" customHeight="1" x14ac:dyDescent="0.2">
      <c r="AG998" s="118"/>
    </row>
    <row r="999" spans="33:33" ht="12.95" customHeight="1" x14ac:dyDescent="0.2">
      <c r="AG999" s="118"/>
    </row>
    <row r="1000" spans="33:33" ht="12.95" customHeight="1" x14ac:dyDescent="0.2">
      <c r="AG1000" s="118"/>
    </row>
    <row r="1001" spans="33:33" ht="12.95" customHeight="1" x14ac:dyDescent="0.2">
      <c r="AG1001" s="118"/>
    </row>
    <row r="1002" spans="33:33" ht="12.95" customHeight="1" x14ac:dyDescent="0.2">
      <c r="AG1002" s="118"/>
    </row>
    <row r="1003" spans="33:33" ht="12.95" customHeight="1" x14ac:dyDescent="0.2">
      <c r="AG1003" s="118"/>
    </row>
    <row r="1004" spans="33:33" ht="12.95" customHeight="1" x14ac:dyDescent="0.2">
      <c r="AG1004" s="118"/>
    </row>
    <row r="1005" spans="33:33" ht="12.95" customHeight="1" x14ac:dyDescent="0.2">
      <c r="AG1005" s="118"/>
    </row>
    <row r="1006" spans="33:33" ht="12.95" customHeight="1" x14ac:dyDescent="0.2">
      <c r="AG1006" s="118"/>
    </row>
    <row r="1007" spans="33:33" ht="12.95" customHeight="1" x14ac:dyDescent="0.2">
      <c r="AG1007" s="118"/>
    </row>
    <row r="1008" spans="33:33" ht="12.95" customHeight="1" x14ac:dyDescent="0.2">
      <c r="AG1008" s="118"/>
    </row>
    <row r="1009" spans="33:33" ht="12.95" customHeight="1" x14ac:dyDescent="0.2">
      <c r="AG1009" s="118"/>
    </row>
    <row r="1010" spans="33:33" ht="12.95" customHeight="1" x14ac:dyDescent="0.2">
      <c r="AG1010" s="118"/>
    </row>
    <row r="1011" spans="33:33" ht="12.95" customHeight="1" x14ac:dyDescent="0.2">
      <c r="AG1011" s="118"/>
    </row>
    <row r="1012" spans="33:33" ht="12.95" customHeight="1" x14ac:dyDescent="0.2">
      <c r="AG1012" s="118"/>
    </row>
    <row r="1013" spans="33:33" ht="12.95" customHeight="1" x14ac:dyDescent="0.2">
      <c r="AG1013" s="118"/>
    </row>
    <row r="1014" spans="33:33" ht="12.95" customHeight="1" x14ac:dyDescent="0.2">
      <c r="AG1014" s="118"/>
    </row>
    <row r="1015" spans="33:33" ht="12.95" customHeight="1" x14ac:dyDescent="0.2">
      <c r="AG1015" s="118"/>
    </row>
    <row r="1016" spans="33:33" ht="12.95" customHeight="1" x14ac:dyDescent="0.2">
      <c r="AG1016" s="118"/>
    </row>
    <row r="1017" spans="33:33" ht="12.95" customHeight="1" x14ac:dyDescent="0.2">
      <c r="AG1017" s="118"/>
    </row>
    <row r="1018" spans="33:33" ht="12.95" customHeight="1" x14ac:dyDescent="0.2">
      <c r="AG1018" s="118"/>
    </row>
    <row r="1019" spans="33:33" ht="12.95" customHeight="1" x14ac:dyDescent="0.2">
      <c r="AG1019" s="118"/>
    </row>
    <row r="1020" spans="33:33" ht="12.95" customHeight="1" x14ac:dyDescent="0.2">
      <c r="AG1020" s="118"/>
    </row>
    <row r="1021" spans="33:33" ht="12.95" customHeight="1" x14ac:dyDescent="0.2">
      <c r="AG1021" s="118"/>
    </row>
    <row r="1022" spans="33:33" ht="12.95" customHeight="1" x14ac:dyDescent="0.2">
      <c r="AG1022" s="118"/>
    </row>
    <row r="1023" spans="33:33" ht="12.95" customHeight="1" x14ac:dyDescent="0.2">
      <c r="AG1023" s="118"/>
    </row>
    <row r="1024" spans="33:33" ht="12.95" customHeight="1" x14ac:dyDescent="0.2">
      <c r="AG1024" s="118"/>
    </row>
    <row r="1025" spans="33:33" ht="12.95" customHeight="1" x14ac:dyDescent="0.2">
      <c r="AG1025" s="118"/>
    </row>
    <row r="1026" spans="33:33" ht="12.95" customHeight="1" x14ac:dyDescent="0.2">
      <c r="AG1026" s="118"/>
    </row>
    <row r="1027" spans="33:33" ht="12.95" customHeight="1" x14ac:dyDescent="0.2">
      <c r="AG1027" s="118"/>
    </row>
    <row r="1028" spans="33:33" ht="12.95" customHeight="1" x14ac:dyDescent="0.2">
      <c r="AG1028" s="118"/>
    </row>
    <row r="1029" spans="33:33" ht="12.95" customHeight="1" x14ac:dyDescent="0.2">
      <c r="AG1029" s="118"/>
    </row>
    <row r="1030" spans="33:33" ht="12.95" customHeight="1" x14ac:dyDescent="0.2">
      <c r="AG1030" s="118"/>
    </row>
    <row r="1031" spans="33:33" ht="12.95" customHeight="1" x14ac:dyDescent="0.2">
      <c r="AG1031" s="118"/>
    </row>
    <row r="1032" spans="33:33" ht="12.95" customHeight="1" x14ac:dyDescent="0.2">
      <c r="AG1032" s="118"/>
    </row>
    <row r="1033" spans="33:33" ht="12.95" customHeight="1" x14ac:dyDescent="0.2">
      <c r="AG1033" s="118"/>
    </row>
    <row r="1034" spans="33:33" ht="12.95" customHeight="1" x14ac:dyDescent="0.2">
      <c r="AG1034" s="118"/>
    </row>
    <row r="1035" spans="33:33" ht="12.95" customHeight="1" x14ac:dyDescent="0.2">
      <c r="AG1035" s="118"/>
    </row>
    <row r="1036" spans="33:33" ht="12.95" customHeight="1" x14ac:dyDescent="0.2">
      <c r="AG1036" s="118"/>
    </row>
    <row r="1037" spans="33:33" ht="12.95" customHeight="1" x14ac:dyDescent="0.2">
      <c r="AG1037" s="118"/>
    </row>
    <row r="1038" spans="33:33" ht="12.95" customHeight="1" x14ac:dyDescent="0.2">
      <c r="AG1038" s="118"/>
    </row>
    <row r="1039" spans="33:33" ht="12.95" customHeight="1" x14ac:dyDescent="0.2">
      <c r="AG1039" s="118"/>
    </row>
    <row r="1040" spans="33:33" ht="12.95" customHeight="1" x14ac:dyDescent="0.2">
      <c r="AG1040" s="118"/>
    </row>
    <row r="1041" spans="33:33" ht="12.95" customHeight="1" x14ac:dyDescent="0.2">
      <c r="AG1041" s="118"/>
    </row>
    <row r="1042" spans="33:33" ht="12.95" customHeight="1" x14ac:dyDescent="0.2">
      <c r="AG1042" s="118"/>
    </row>
    <row r="1043" spans="33:33" ht="12.95" customHeight="1" x14ac:dyDescent="0.2">
      <c r="AG1043" s="118"/>
    </row>
    <row r="1044" spans="33:33" ht="12.95" customHeight="1" x14ac:dyDescent="0.2">
      <c r="AG1044" s="118"/>
    </row>
    <row r="1045" spans="33:33" ht="12.95" customHeight="1" x14ac:dyDescent="0.2">
      <c r="AG1045" s="118"/>
    </row>
    <row r="1046" spans="33:33" ht="12.95" customHeight="1" x14ac:dyDescent="0.2">
      <c r="AG1046" s="118"/>
    </row>
    <row r="1047" spans="33:33" ht="12.95" customHeight="1" x14ac:dyDescent="0.2">
      <c r="AG1047" s="118"/>
    </row>
    <row r="1048" spans="33:33" ht="12.95" customHeight="1" x14ac:dyDescent="0.2">
      <c r="AG1048" s="118"/>
    </row>
    <row r="1049" spans="33:33" ht="12.95" customHeight="1" x14ac:dyDescent="0.2">
      <c r="AG1049" s="118"/>
    </row>
    <row r="1050" spans="33:33" ht="12.95" customHeight="1" x14ac:dyDescent="0.2">
      <c r="AG1050" s="118"/>
    </row>
    <row r="1051" spans="33:33" ht="12.95" customHeight="1" x14ac:dyDescent="0.2">
      <c r="AG1051" s="118"/>
    </row>
    <row r="1052" spans="33:33" ht="12.95" customHeight="1" x14ac:dyDescent="0.2">
      <c r="AG1052" s="118"/>
    </row>
    <row r="1053" spans="33:33" ht="12.95" customHeight="1" x14ac:dyDescent="0.2">
      <c r="AG1053" s="118"/>
    </row>
    <row r="1054" spans="33:33" ht="12.95" customHeight="1" x14ac:dyDescent="0.2">
      <c r="AG1054" s="118"/>
    </row>
    <row r="1055" spans="33:33" ht="12.95" customHeight="1" x14ac:dyDescent="0.2">
      <c r="AG1055" s="118"/>
    </row>
    <row r="1056" spans="33:33" ht="12.95" customHeight="1" x14ac:dyDescent="0.2">
      <c r="AG1056" s="118"/>
    </row>
    <row r="1057" spans="33:33" ht="12.95" customHeight="1" x14ac:dyDescent="0.2">
      <c r="AG1057" s="118"/>
    </row>
    <row r="1058" spans="33:33" ht="12.95" customHeight="1" x14ac:dyDescent="0.2">
      <c r="AG1058" s="118"/>
    </row>
    <row r="1059" spans="33:33" ht="12.95" customHeight="1" x14ac:dyDescent="0.2">
      <c r="AG1059" s="118"/>
    </row>
    <row r="1060" spans="33:33" ht="12.95" customHeight="1" x14ac:dyDescent="0.2">
      <c r="AG1060" s="118"/>
    </row>
    <row r="1061" spans="33:33" ht="12.95" customHeight="1" x14ac:dyDescent="0.2">
      <c r="AG1061" s="118"/>
    </row>
    <row r="1062" spans="33:33" ht="12.95" customHeight="1" x14ac:dyDescent="0.2">
      <c r="AG1062" s="118"/>
    </row>
    <row r="1063" spans="33:33" ht="12.95" customHeight="1" x14ac:dyDescent="0.2">
      <c r="AG1063" s="118"/>
    </row>
    <row r="1064" spans="33:33" ht="12.95" customHeight="1" x14ac:dyDescent="0.2">
      <c r="AG1064" s="118"/>
    </row>
    <row r="1065" spans="33:33" ht="12.95" customHeight="1" x14ac:dyDescent="0.2">
      <c r="AG1065" s="118"/>
    </row>
    <row r="1066" spans="33:33" ht="12.95" customHeight="1" x14ac:dyDescent="0.2">
      <c r="AG1066" s="118"/>
    </row>
    <row r="1067" spans="33:33" ht="12.95" customHeight="1" x14ac:dyDescent="0.2">
      <c r="AG1067" s="118"/>
    </row>
    <row r="1068" spans="33:33" ht="12.95" customHeight="1" x14ac:dyDescent="0.2">
      <c r="AG1068" s="118"/>
    </row>
    <row r="1069" spans="33:33" ht="12.95" customHeight="1" x14ac:dyDescent="0.2">
      <c r="AG1069" s="118"/>
    </row>
    <row r="1070" spans="33:33" ht="12.95" customHeight="1" x14ac:dyDescent="0.2">
      <c r="AG1070" s="118"/>
    </row>
    <row r="1071" spans="33:33" ht="12.95" customHeight="1" x14ac:dyDescent="0.2">
      <c r="AG1071" s="118"/>
    </row>
    <row r="1072" spans="33:33" ht="12.95" customHeight="1" x14ac:dyDescent="0.2">
      <c r="AG1072" s="118"/>
    </row>
    <row r="1073" spans="33:33" ht="12.95" customHeight="1" x14ac:dyDescent="0.2">
      <c r="AG1073" s="118"/>
    </row>
    <row r="1074" spans="33:33" ht="12.95" customHeight="1" x14ac:dyDescent="0.2">
      <c r="AG1074" s="118"/>
    </row>
    <row r="1075" spans="33:33" ht="12.95" customHeight="1" x14ac:dyDescent="0.2">
      <c r="AG1075" s="118"/>
    </row>
    <row r="1076" spans="33:33" ht="12.95" customHeight="1" x14ac:dyDescent="0.2">
      <c r="AG1076" s="118"/>
    </row>
    <row r="1077" spans="33:33" ht="12.95" customHeight="1" x14ac:dyDescent="0.2">
      <c r="AG1077" s="118"/>
    </row>
    <row r="1078" spans="33:33" ht="12.95" customHeight="1" x14ac:dyDescent="0.2">
      <c r="AG1078" s="118"/>
    </row>
    <row r="1079" spans="33:33" ht="12.95" customHeight="1" x14ac:dyDescent="0.2">
      <c r="AG1079" s="118"/>
    </row>
    <row r="1080" spans="33:33" ht="12.95" customHeight="1" x14ac:dyDescent="0.2">
      <c r="AG1080" s="118"/>
    </row>
    <row r="1081" spans="33:33" ht="12.95" customHeight="1" x14ac:dyDescent="0.2">
      <c r="AG1081" s="118"/>
    </row>
    <row r="1082" spans="33:33" ht="12.95" customHeight="1" x14ac:dyDescent="0.2">
      <c r="AG1082" s="118"/>
    </row>
    <row r="1083" spans="33:33" ht="12.95" customHeight="1" x14ac:dyDescent="0.2">
      <c r="AG1083" s="118"/>
    </row>
    <row r="1084" spans="33:33" ht="12.95" customHeight="1" x14ac:dyDescent="0.2">
      <c r="AG1084" s="118"/>
    </row>
    <row r="1085" spans="33:33" ht="12.95" customHeight="1" x14ac:dyDescent="0.2">
      <c r="AG1085" s="118"/>
    </row>
    <row r="1086" spans="33:33" ht="12.95" customHeight="1" x14ac:dyDescent="0.2">
      <c r="AG1086" s="118"/>
    </row>
    <row r="1087" spans="33:33" ht="12.95" customHeight="1" x14ac:dyDescent="0.2">
      <c r="AG1087" s="118"/>
    </row>
    <row r="1088" spans="33:33" ht="12.95" customHeight="1" x14ac:dyDescent="0.2">
      <c r="AG1088" s="118"/>
    </row>
    <row r="1089" spans="33:33" ht="12.95" customHeight="1" x14ac:dyDescent="0.2">
      <c r="AG1089" s="118"/>
    </row>
    <row r="1090" spans="33:33" ht="12.95" customHeight="1" x14ac:dyDescent="0.2">
      <c r="AG1090" s="118"/>
    </row>
    <row r="1091" spans="33:33" ht="12.95" customHeight="1" x14ac:dyDescent="0.2">
      <c r="AG1091" s="118"/>
    </row>
    <row r="1092" spans="33:33" ht="12.95" customHeight="1" x14ac:dyDescent="0.2">
      <c r="AG1092" s="118"/>
    </row>
    <row r="1093" spans="33:33" ht="12.95" customHeight="1" x14ac:dyDescent="0.2">
      <c r="AG1093" s="118"/>
    </row>
    <row r="1094" spans="33:33" ht="12.95" customHeight="1" x14ac:dyDescent="0.2">
      <c r="AG1094" s="118"/>
    </row>
    <row r="1095" spans="33:33" ht="12.95" customHeight="1" x14ac:dyDescent="0.2">
      <c r="AG1095" s="118"/>
    </row>
    <row r="1096" spans="33:33" ht="12.95" customHeight="1" x14ac:dyDescent="0.2">
      <c r="AG1096" s="118"/>
    </row>
    <row r="1097" spans="33:33" ht="12.95" customHeight="1" x14ac:dyDescent="0.2">
      <c r="AG1097" s="118"/>
    </row>
    <row r="1098" spans="33:33" ht="12.95" customHeight="1" x14ac:dyDescent="0.2">
      <c r="AG1098" s="118"/>
    </row>
    <row r="1099" spans="33:33" ht="12.95" customHeight="1" x14ac:dyDescent="0.2">
      <c r="AG1099" s="118"/>
    </row>
    <row r="1100" spans="33:33" ht="12.95" customHeight="1" x14ac:dyDescent="0.2">
      <c r="AG1100" s="118"/>
    </row>
    <row r="1101" spans="33:33" ht="12.95" customHeight="1" x14ac:dyDescent="0.2">
      <c r="AG1101" s="118"/>
    </row>
    <row r="1102" spans="33:33" ht="12.95" customHeight="1" x14ac:dyDescent="0.2">
      <c r="AG1102" s="118"/>
    </row>
    <row r="1103" spans="33:33" ht="12.95" customHeight="1" x14ac:dyDescent="0.2">
      <c r="AG1103" s="118"/>
    </row>
    <row r="1104" spans="33:33" ht="12.95" customHeight="1" x14ac:dyDescent="0.2">
      <c r="AG1104" s="118"/>
    </row>
    <row r="1105" spans="33:33" ht="12.95" customHeight="1" x14ac:dyDescent="0.2">
      <c r="AG1105" s="118"/>
    </row>
    <row r="1106" spans="33:33" ht="12.95" customHeight="1" x14ac:dyDescent="0.2">
      <c r="AG1106" s="118"/>
    </row>
    <row r="1107" spans="33:33" ht="12.95" customHeight="1" x14ac:dyDescent="0.2">
      <c r="AG1107" s="118"/>
    </row>
    <row r="1108" spans="33:33" ht="12.95" customHeight="1" x14ac:dyDescent="0.2">
      <c r="AG1108" s="118"/>
    </row>
    <row r="1109" spans="33:33" ht="12.95" customHeight="1" x14ac:dyDescent="0.2">
      <c r="AG1109" s="118"/>
    </row>
    <row r="1110" spans="33:33" ht="12.95" customHeight="1" x14ac:dyDescent="0.2">
      <c r="AG1110" s="118"/>
    </row>
    <row r="1111" spans="33:33" ht="12.95" customHeight="1" x14ac:dyDescent="0.2">
      <c r="AG1111" s="118"/>
    </row>
    <row r="1112" spans="33:33" ht="12.95" customHeight="1" x14ac:dyDescent="0.2">
      <c r="AG1112" s="118"/>
    </row>
    <row r="1113" spans="33:33" ht="12.95" customHeight="1" x14ac:dyDescent="0.2">
      <c r="AG1113" s="118"/>
    </row>
    <row r="1114" spans="33:33" ht="12.95" customHeight="1" x14ac:dyDescent="0.2">
      <c r="AG1114" s="118"/>
    </row>
    <row r="1115" spans="33:33" ht="12.95" customHeight="1" x14ac:dyDescent="0.2">
      <c r="AG1115" s="118"/>
    </row>
    <row r="1116" spans="33:33" ht="12.95" customHeight="1" x14ac:dyDescent="0.2">
      <c r="AG1116" s="118"/>
    </row>
    <row r="1117" spans="33:33" ht="12.95" customHeight="1" x14ac:dyDescent="0.2">
      <c r="AG1117" s="118"/>
    </row>
    <row r="1118" spans="33:33" ht="12.95" customHeight="1" x14ac:dyDescent="0.2">
      <c r="AG1118" s="118"/>
    </row>
    <row r="1119" spans="33:33" ht="12.95" customHeight="1" x14ac:dyDescent="0.2">
      <c r="AG1119" s="118"/>
    </row>
    <row r="1120" spans="33:33" ht="12.95" customHeight="1" x14ac:dyDescent="0.2">
      <c r="AG1120" s="118"/>
    </row>
    <row r="1121" spans="33:33" ht="12.95" customHeight="1" x14ac:dyDescent="0.2">
      <c r="AG1121" s="118"/>
    </row>
    <row r="1122" spans="33:33" ht="12.95" customHeight="1" x14ac:dyDescent="0.2">
      <c r="AG1122" s="118"/>
    </row>
    <row r="1123" spans="33:33" ht="12.95" customHeight="1" x14ac:dyDescent="0.2">
      <c r="AG1123" s="118"/>
    </row>
    <row r="1124" spans="33:33" ht="12.95" customHeight="1" x14ac:dyDescent="0.2">
      <c r="AG1124" s="118"/>
    </row>
    <row r="1125" spans="33:33" ht="12.95" customHeight="1" x14ac:dyDescent="0.2">
      <c r="AG1125" s="118"/>
    </row>
    <row r="1126" spans="33:33" ht="12.95" customHeight="1" x14ac:dyDescent="0.2">
      <c r="AG1126" s="118"/>
    </row>
    <row r="1127" spans="33:33" ht="12.95" customHeight="1" x14ac:dyDescent="0.2">
      <c r="AG1127" s="118"/>
    </row>
    <row r="1128" spans="33:33" ht="12.95" customHeight="1" x14ac:dyDescent="0.2">
      <c r="AG1128" s="118"/>
    </row>
    <row r="1129" spans="33:33" ht="12.95" customHeight="1" x14ac:dyDescent="0.2">
      <c r="AG1129" s="118"/>
    </row>
    <row r="1130" spans="33:33" ht="12.95" customHeight="1" x14ac:dyDescent="0.2">
      <c r="AG1130" s="118"/>
    </row>
    <row r="1131" spans="33:33" ht="12.95" customHeight="1" x14ac:dyDescent="0.2">
      <c r="AG1131" s="118"/>
    </row>
    <row r="1132" spans="33:33" ht="12.95" customHeight="1" x14ac:dyDescent="0.2">
      <c r="AG1132" s="118"/>
    </row>
    <row r="1133" spans="33:33" ht="12.95" customHeight="1" x14ac:dyDescent="0.2">
      <c r="AG1133" s="118"/>
    </row>
    <row r="1134" spans="33:33" ht="12.95" customHeight="1" x14ac:dyDescent="0.2">
      <c r="AG1134" s="118"/>
    </row>
    <row r="1135" spans="33:33" ht="12.95" customHeight="1" x14ac:dyDescent="0.2">
      <c r="AG1135" s="118"/>
    </row>
    <row r="1136" spans="33:33" ht="12.95" customHeight="1" x14ac:dyDescent="0.2">
      <c r="AG1136" s="118"/>
    </row>
    <row r="1137" spans="33:33" ht="12.95" customHeight="1" x14ac:dyDescent="0.2">
      <c r="AG1137" s="118"/>
    </row>
    <row r="1138" spans="33:33" ht="12.95" customHeight="1" x14ac:dyDescent="0.2">
      <c r="AG1138" s="118"/>
    </row>
    <row r="1139" spans="33:33" ht="12.95" customHeight="1" x14ac:dyDescent="0.2">
      <c r="AG1139" s="118"/>
    </row>
    <row r="1140" spans="33:33" ht="12.95" customHeight="1" x14ac:dyDescent="0.2">
      <c r="AG1140" s="118"/>
    </row>
    <row r="1141" spans="33:33" ht="12.95" customHeight="1" x14ac:dyDescent="0.2">
      <c r="AG1141" s="118"/>
    </row>
    <row r="1142" spans="33:33" ht="12.95" customHeight="1" x14ac:dyDescent="0.2">
      <c r="AG1142" s="118"/>
    </row>
    <row r="1143" spans="33:33" ht="12.95" customHeight="1" x14ac:dyDescent="0.2">
      <c r="AG1143" s="118"/>
    </row>
    <row r="1144" spans="33:33" ht="12.95" customHeight="1" x14ac:dyDescent="0.2">
      <c r="AG1144" s="118"/>
    </row>
    <row r="1145" spans="33:33" ht="12.95" customHeight="1" x14ac:dyDescent="0.2">
      <c r="AG1145" s="118"/>
    </row>
    <row r="1146" spans="33:33" ht="12.95" customHeight="1" x14ac:dyDescent="0.2">
      <c r="AG1146" s="118"/>
    </row>
    <row r="1147" spans="33:33" ht="12.95" customHeight="1" x14ac:dyDescent="0.2">
      <c r="AG1147" s="118"/>
    </row>
    <row r="1148" spans="33:33" ht="12.95" customHeight="1" x14ac:dyDescent="0.2">
      <c r="AG1148" s="118"/>
    </row>
    <row r="1149" spans="33:33" ht="12.95" customHeight="1" x14ac:dyDescent="0.2">
      <c r="AG1149" s="118"/>
    </row>
    <row r="1150" spans="33:33" ht="12.95" customHeight="1" x14ac:dyDescent="0.2">
      <c r="AG1150" s="118"/>
    </row>
    <row r="1151" spans="33:33" ht="12.95" customHeight="1" x14ac:dyDescent="0.2">
      <c r="AG1151" s="118"/>
    </row>
    <row r="1152" spans="33:33" ht="12.95" customHeight="1" x14ac:dyDescent="0.2">
      <c r="AG1152" s="118"/>
    </row>
    <row r="1153" spans="33:33" ht="12.95" customHeight="1" x14ac:dyDescent="0.2">
      <c r="AG1153" s="118"/>
    </row>
    <row r="1154" spans="33:33" ht="12.95" customHeight="1" x14ac:dyDescent="0.2">
      <c r="AG1154" s="118"/>
    </row>
    <row r="1155" spans="33:33" ht="12.95" customHeight="1" x14ac:dyDescent="0.2">
      <c r="AG1155" s="118"/>
    </row>
    <row r="1156" spans="33:33" ht="12.95" customHeight="1" x14ac:dyDescent="0.2">
      <c r="AG1156" s="118"/>
    </row>
    <row r="1157" spans="33:33" ht="12.95" customHeight="1" x14ac:dyDescent="0.2">
      <c r="AG1157" s="118"/>
    </row>
    <row r="1158" spans="33:33" ht="12.95" customHeight="1" x14ac:dyDescent="0.2">
      <c r="AG1158" s="118"/>
    </row>
    <row r="1159" spans="33:33" ht="12.95" customHeight="1" x14ac:dyDescent="0.2">
      <c r="AG1159" s="118"/>
    </row>
    <row r="1160" spans="33:33" ht="12.95" customHeight="1" x14ac:dyDescent="0.2">
      <c r="AG1160" s="118"/>
    </row>
    <row r="1161" spans="33:33" ht="12.95" customHeight="1" x14ac:dyDescent="0.2">
      <c r="AG1161" s="118"/>
    </row>
    <row r="1162" spans="33:33" ht="12.95" customHeight="1" x14ac:dyDescent="0.2">
      <c r="AG1162" s="118"/>
    </row>
    <row r="1163" spans="33:33" ht="12.95" customHeight="1" x14ac:dyDescent="0.2">
      <c r="AG1163" s="118"/>
    </row>
    <row r="1164" spans="33:33" ht="12.95" customHeight="1" x14ac:dyDescent="0.2">
      <c r="AG1164" s="118"/>
    </row>
    <row r="1165" spans="33:33" ht="12.95" customHeight="1" x14ac:dyDescent="0.2">
      <c r="AG1165" s="118"/>
    </row>
    <row r="1166" spans="33:33" ht="12.95" customHeight="1" x14ac:dyDescent="0.2">
      <c r="AG1166" s="118"/>
    </row>
    <row r="1167" spans="33:33" ht="12.95" customHeight="1" x14ac:dyDescent="0.2">
      <c r="AG1167" s="118"/>
    </row>
    <row r="1168" spans="33:33" ht="12.95" customHeight="1" x14ac:dyDescent="0.2">
      <c r="AG1168" s="118"/>
    </row>
    <row r="1169" spans="33:33" ht="12.95" customHeight="1" x14ac:dyDescent="0.2">
      <c r="AG1169" s="118"/>
    </row>
    <row r="1170" spans="33:33" ht="12.95" customHeight="1" x14ac:dyDescent="0.2">
      <c r="AG1170" s="118"/>
    </row>
    <row r="1171" spans="33:33" ht="12.95" customHeight="1" x14ac:dyDescent="0.2">
      <c r="AG1171" s="118"/>
    </row>
    <row r="1172" spans="33:33" ht="12.95" customHeight="1" x14ac:dyDescent="0.2">
      <c r="AG1172" s="118"/>
    </row>
    <row r="1173" spans="33:33" ht="12.95" customHeight="1" x14ac:dyDescent="0.2">
      <c r="AG1173" s="118"/>
    </row>
    <row r="1174" spans="33:33" ht="12.95" customHeight="1" x14ac:dyDescent="0.2">
      <c r="AG1174" s="118"/>
    </row>
    <row r="1175" spans="33:33" ht="12.95" customHeight="1" x14ac:dyDescent="0.2">
      <c r="AG1175" s="118"/>
    </row>
    <row r="1176" spans="33:33" ht="12.95" customHeight="1" x14ac:dyDescent="0.2">
      <c r="AG1176" s="118"/>
    </row>
    <row r="1177" spans="33:33" ht="12.95" customHeight="1" x14ac:dyDescent="0.2">
      <c r="AG1177" s="118"/>
    </row>
    <row r="1178" spans="33:33" ht="12.95" customHeight="1" x14ac:dyDescent="0.2">
      <c r="AG1178" s="118"/>
    </row>
    <row r="1179" spans="33:33" ht="12.95" customHeight="1" x14ac:dyDescent="0.2">
      <c r="AG1179" s="118"/>
    </row>
    <row r="1180" spans="33:33" ht="12.95" customHeight="1" x14ac:dyDescent="0.2">
      <c r="AG1180" s="118"/>
    </row>
    <row r="1181" spans="33:33" ht="12.95" customHeight="1" x14ac:dyDescent="0.2">
      <c r="AG1181" s="118"/>
    </row>
    <row r="1182" spans="33:33" ht="12.95" customHeight="1" x14ac:dyDescent="0.2">
      <c r="AG1182" s="118"/>
    </row>
    <row r="1183" spans="33:33" ht="12.95" customHeight="1" x14ac:dyDescent="0.2">
      <c r="AG1183" s="118"/>
    </row>
    <row r="1184" spans="33:33" ht="12.95" customHeight="1" x14ac:dyDescent="0.2">
      <c r="AG1184" s="118"/>
    </row>
    <row r="1185" spans="33:33" ht="12.95" customHeight="1" x14ac:dyDescent="0.2">
      <c r="AG1185" s="118"/>
    </row>
    <row r="1186" spans="33:33" ht="12.95" customHeight="1" x14ac:dyDescent="0.2">
      <c r="AG1186" s="118"/>
    </row>
    <row r="1187" spans="33:33" ht="12.95" customHeight="1" x14ac:dyDescent="0.2">
      <c r="AG1187" s="118"/>
    </row>
    <row r="1188" spans="33:33" ht="12.95" customHeight="1" x14ac:dyDescent="0.2">
      <c r="AG1188" s="118"/>
    </row>
    <row r="1189" spans="33:33" ht="12.95" customHeight="1" x14ac:dyDescent="0.2">
      <c r="AG1189" s="118"/>
    </row>
    <row r="1190" spans="33:33" ht="12.95" customHeight="1" x14ac:dyDescent="0.2">
      <c r="AG1190" s="118"/>
    </row>
    <row r="1191" spans="33:33" ht="12.95" customHeight="1" x14ac:dyDescent="0.2">
      <c r="AG1191" s="118"/>
    </row>
    <row r="1192" spans="33:33" ht="12.95" customHeight="1" x14ac:dyDescent="0.2">
      <c r="AG1192" s="118"/>
    </row>
    <row r="1193" spans="33:33" ht="12.95" customHeight="1" x14ac:dyDescent="0.2">
      <c r="AG1193" s="118"/>
    </row>
    <row r="1194" spans="33:33" ht="12.95" customHeight="1" x14ac:dyDescent="0.2">
      <c r="AG1194" s="118"/>
    </row>
    <row r="1195" spans="33:33" ht="12.95" customHeight="1" x14ac:dyDescent="0.2">
      <c r="AG1195" s="118"/>
    </row>
    <row r="1196" spans="33:33" ht="12.95" customHeight="1" x14ac:dyDescent="0.2">
      <c r="AG1196" s="118"/>
    </row>
    <row r="1197" spans="33:33" ht="12.95" customHeight="1" x14ac:dyDescent="0.2">
      <c r="AG1197" s="118"/>
    </row>
    <row r="1198" spans="33:33" ht="12.95" customHeight="1" x14ac:dyDescent="0.2">
      <c r="AG1198" s="118"/>
    </row>
    <row r="1199" spans="33:33" ht="12.95" customHeight="1" x14ac:dyDescent="0.2">
      <c r="AG1199" s="118"/>
    </row>
    <row r="1200" spans="33:33" ht="12.95" customHeight="1" x14ac:dyDescent="0.2">
      <c r="AG1200" s="118"/>
    </row>
    <row r="1201" spans="33:33" ht="12.95" customHeight="1" x14ac:dyDescent="0.2">
      <c r="AG1201" s="118"/>
    </row>
    <row r="1202" spans="33:33" ht="12.95" customHeight="1" x14ac:dyDescent="0.2">
      <c r="AG1202" s="118"/>
    </row>
    <row r="1203" spans="33:33" ht="12.95" customHeight="1" x14ac:dyDescent="0.2">
      <c r="AG1203" s="118"/>
    </row>
    <row r="1204" spans="33:33" ht="12.95" customHeight="1" x14ac:dyDescent="0.2">
      <c r="AG1204" s="118"/>
    </row>
    <row r="1205" spans="33:33" ht="12.95" customHeight="1" x14ac:dyDescent="0.2">
      <c r="AG1205" s="118"/>
    </row>
    <row r="1206" spans="33:33" ht="12.95" customHeight="1" x14ac:dyDescent="0.2">
      <c r="AG1206" s="118"/>
    </row>
    <row r="1207" spans="33:33" ht="12.95" customHeight="1" x14ac:dyDescent="0.2">
      <c r="AG1207" s="118"/>
    </row>
    <row r="1208" spans="33:33" ht="12.95" customHeight="1" x14ac:dyDescent="0.2">
      <c r="AG1208" s="118"/>
    </row>
    <row r="1209" spans="33:33" ht="12.95" customHeight="1" x14ac:dyDescent="0.2">
      <c r="AG1209" s="118"/>
    </row>
    <row r="1210" spans="33:33" ht="12.95" customHeight="1" x14ac:dyDescent="0.2">
      <c r="AG1210" s="118"/>
    </row>
    <row r="1211" spans="33:33" ht="12.95" customHeight="1" x14ac:dyDescent="0.2">
      <c r="AG1211" s="118"/>
    </row>
    <row r="1212" spans="33:33" ht="12.95" customHeight="1" x14ac:dyDescent="0.2">
      <c r="AG1212" s="118"/>
    </row>
    <row r="1213" spans="33:33" ht="12.95" customHeight="1" x14ac:dyDescent="0.2">
      <c r="AG1213" s="118"/>
    </row>
    <row r="1214" spans="33:33" ht="12.95" customHeight="1" x14ac:dyDescent="0.2">
      <c r="AG1214" s="118"/>
    </row>
    <row r="1215" spans="33:33" ht="12.95" customHeight="1" x14ac:dyDescent="0.2">
      <c r="AG1215" s="118"/>
    </row>
    <row r="1216" spans="33:33" ht="12.95" customHeight="1" x14ac:dyDescent="0.2">
      <c r="AG1216" s="118"/>
    </row>
    <row r="1217" spans="33:33" ht="12.95" customHeight="1" x14ac:dyDescent="0.2">
      <c r="AG1217" s="118"/>
    </row>
    <row r="1218" spans="33:33" ht="12.95" customHeight="1" x14ac:dyDescent="0.2">
      <c r="AG1218" s="118"/>
    </row>
    <row r="1219" spans="33:33" ht="12.95" customHeight="1" x14ac:dyDescent="0.2">
      <c r="AG1219" s="118"/>
    </row>
    <row r="1220" spans="33:33" ht="12.95" customHeight="1" x14ac:dyDescent="0.2">
      <c r="AG1220" s="118"/>
    </row>
    <row r="1221" spans="33:33" ht="12.95" customHeight="1" x14ac:dyDescent="0.2">
      <c r="AG1221" s="118"/>
    </row>
    <row r="1222" spans="33:33" ht="12.95" customHeight="1" x14ac:dyDescent="0.2">
      <c r="AG1222" s="118"/>
    </row>
    <row r="1223" spans="33:33" ht="12.95" customHeight="1" x14ac:dyDescent="0.2">
      <c r="AG1223" s="118"/>
    </row>
    <row r="1224" spans="33:33" ht="12.95" customHeight="1" x14ac:dyDescent="0.2">
      <c r="AG1224" s="118"/>
    </row>
    <row r="1225" spans="33:33" ht="12.95" customHeight="1" x14ac:dyDescent="0.2">
      <c r="AG1225" s="118"/>
    </row>
    <row r="1226" spans="33:33" ht="12.95" customHeight="1" x14ac:dyDescent="0.2">
      <c r="AG1226" s="118"/>
    </row>
    <row r="1227" spans="33:33" ht="12.95" customHeight="1" x14ac:dyDescent="0.2">
      <c r="AG1227" s="118"/>
    </row>
    <row r="1228" spans="33:33" ht="12.95" customHeight="1" x14ac:dyDescent="0.2">
      <c r="AG1228" s="118"/>
    </row>
    <row r="1229" spans="33:33" ht="12.95" customHeight="1" x14ac:dyDescent="0.2">
      <c r="AG1229" s="118"/>
    </row>
    <row r="1230" spans="33:33" ht="12.95" customHeight="1" x14ac:dyDescent="0.2">
      <c r="AG1230" s="118"/>
    </row>
    <row r="1231" spans="33:33" ht="12.95" customHeight="1" x14ac:dyDescent="0.2">
      <c r="AG1231" s="118"/>
    </row>
    <row r="1232" spans="33:33" ht="12.95" customHeight="1" x14ac:dyDescent="0.2">
      <c r="AG1232" s="118"/>
    </row>
    <row r="1233" spans="33:33" ht="12.95" customHeight="1" x14ac:dyDescent="0.2">
      <c r="AG1233" s="118"/>
    </row>
    <row r="1234" spans="33:33" ht="12.95" customHeight="1" x14ac:dyDescent="0.2">
      <c r="AG1234" s="118"/>
    </row>
    <row r="1235" spans="33:33" ht="12.95" customHeight="1" x14ac:dyDescent="0.2">
      <c r="AG1235" s="118"/>
    </row>
    <row r="1236" spans="33:33" ht="12.95" customHeight="1" x14ac:dyDescent="0.2">
      <c r="AG1236" s="118"/>
    </row>
    <row r="1237" spans="33:33" ht="12.95" customHeight="1" x14ac:dyDescent="0.2">
      <c r="AG1237" s="118"/>
    </row>
    <row r="1238" spans="33:33" ht="12.95" customHeight="1" x14ac:dyDescent="0.2">
      <c r="AG1238" s="118"/>
    </row>
    <row r="1239" spans="33:33" ht="12.95" customHeight="1" x14ac:dyDescent="0.2">
      <c r="AG1239" s="118"/>
    </row>
    <row r="1240" spans="33:33" ht="12.95" customHeight="1" x14ac:dyDescent="0.2">
      <c r="AG1240" s="118"/>
    </row>
    <row r="1241" spans="33:33" ht="12.95" customHeight="1" x14ac:dyDescent="0.2">
      <c r="AG1241" s="118"/>
    </row>
    <row r="1242" spans="33:33" ht="12.95" customHeight="1" x14ac:dyDescent="0.2">
      <c r="AG1242" s="118"/>
    </row>
    <row r="1243" spans="33:33" ht="12.95" customHeight="1" x14ac:dyDescent="0.2">
      <c r="AG1243" s="118"/>
    </row>
    <row r="1244" spans="33:33" ht="12.95" customHeight="1" x14ac:dyDescent="0.2">
      <c r="AG1244" s="118"/>
    </row>
    <row r="1245" spans="33:33" ht="12.95" customHeight="1" x14ac:dyDescent="0.2">
      <c r="AG1245" s="118"/>
    </row>
    <row r="1246" spans="33:33" ht="12.95" customHeight="1" x14ac:dyDescent="0.2">
      <c r="AG1246" s="118"/>
    </row>
    <row r="1247" spans="33:33" ht="12.95" customHeight="1" x14ac:dyDescent="0.2">
      <c r="AG1247" s="118"/>
    </row>
    <row r="1248" spans="33:33" ht="12.95" customHeight="1" x14ac:dyDescent="0.2">
      <c r="AG1248" s="118"/>
    </row>
    <row r="1249" spans="33:33" ht="12.95" customHeight="1" x14ac:dyDescent="0.2">
      <c r="AG1249" s="118"/>
    </row>
    <row r="1250" spans="33:33" ht="12.95" customHeight="1" x14ac:dyDescent="0.2">
      <c r="AG1250" s="118"/>
    </row>
    <row r="1251" spans="33:33" ht="12.95" customHeight="1" x14ac:dyDescent="0.2">
      <c r="AG1251" s="118"/>
    </row>
    <row r="1252" spans="33:33" ht="12.95" customHeight="1" x14ac:dyDescent="0.2">
      <c r="AG1252" s="118"/>
    </row>
    <row r="1253" spans="33:33" ht="12.95" customHeight="1" x14ac:dyDescent="0.2">
      <c r="AG1253" s="118"/>
    </row>
    <row r="1254" spans="33:33" ht="12.95" customHeight="1" x14ac:dyDescent="0.2">
      <c r="AG1254" s="118"/>
    </row>
    <row r="1255" spans="33:33" ht="12.95" customHeight="1" x14ac:dyDescent="0.2">
      <c r="AG1255" s="118"/>
    </row>
    <row r="1256" spans="33:33" ht="12.95" customHeight="1" x14ac:dyDescent="0.2">
      <c r="AG1256" s="118"/>
    </row>
    <row r="1257" spans="33:33" ht="12.95" customHeight="1" x14ac:dyDescent="0.2">
      <c r="AG1257" s="118"/>
    </row>
    <row r="1258" spans="33:33" ht="12.95" customHeight="1" x14ac:dyDescent="0.2">
      <c r="AG1258" s="118"/>
    </row>
    <row r="1259" spans="33:33" ht="12.95" customHeight="1" x14ac:dyDescent="0.2">
      <c r="AG1259" s="118"/>
    </row>
    <row r="1260" spans="33:33" ht="12.95" customHeight="1" x14ac:dyDescent="0.2">
      <c r="AG1260" s="118"/>
    </row>
    <row r="1261" spans="33:33" ht="12.95" customHeight="1" x14ac:dyDescent="0.2">
      <c r="AG1261" s="118"/>
    </row>
    <row r="1262" spans="33:33" ht="12.95" customHeight="1" x14ac:dyDescent="0.2">
      <c r="AG1262" s="118"/>
    </row>
    <row r="1263" spans="33:33" ht="12.95" customHeight="1" x14ac:dyDescent="0.2">
      <c r="AG1263" s="118"/>
    </row>
    <row r="1264" spans="33:33" ht="12.95" customHeight="1" x14ac:dyDescent="0.2">
      <c r="AG1264" s="118"/>
    </row>
    <row r="1265" spans="33:33" ht="12.95" customHeight="1" x14ac:dyDescent="0.2">
      <c r="AG1265" s="118"/>
    </row>
    <row r="1266" spans="33:33" ht="12.95" customHeight="1" x14ac:dyDescent="0.2">
      <c r="AG1266" s="118"/>
    </row>
    <row r="1267" spans="33:33" ht="12.95" customHeight="1" x14ac:dyDescent="0.2">
      <c r="AG1267" s="118"/>
    </row>
    <row r="1268" spans="33:33" ht="12.95" customHeight="1" x14ac:dyDescent="0.2">
      <c r="AG1268" s="118"/>
    </row>
    <row r="1269" spans="33:33" ht="12.95" customHeight="1" x14ac:dyDescent="0.2">
      <c r="AG1269" s="118"/>
    </row>
    <row r="1270" spans="33:33" ht="12.95" customHeight="1" x14ac:dyDescent="0.2">
      <c r="AG1270" s="118"/>
    </row>
    <row r="1271" spans="33:33" ht="12.95" customHeight="1" x14ac:dyDescent="0.2">
      <c r="AG1271" s="118"/>
    </row>
    <row r="1272" spans="33:33" ht="12.95" customHeight="1" x14ac:dyDescent="0.2">
      <c r="AG1272" s="118"/>
    </row>
    <row r="1273" spans="33:33" ht="12.95" customHeight="1" x14ac:dyDescent="0.2">
      <c r="AG1273" s="118"/>
    </row>
    <row r="1274" spans="33:33" ht="12.95" customHeight="1" x14ac:dyDescent="0.2">
      <c r="AG1274" s="118"/>
    </row>
    <row r="1275" spans="33:33" ht="12.95" customHeight="1" x14ac:dyDescent="0.2">
      <c r="AG1275" s="118"/>
    </row>
    <row r="1276" spans="33:33" ht="12.95" customHeight="1" x14ac:dyDescent="0.2">
      <c r="AG1276" s="118"/>
    </row>
    <row r="1277" spans="33:33" ht="12.95" customHeight="1" x14ac:dyDescent="0.2">
      <c r="AG1277" s="118"/>
    </row>
    <row r="1278" spans="33:33" ht="12.95" customHeight="1" x14ac:dyDescent="0.2">
      <c r="AG1278" s="118"/>
    </row>
    <row r="1279" spans="33:33" ht="12.95" customHeight="1" x14ac:dyDescent="0.2">
      <c r="AG1279" s="118"/>
    </row>
    <row r="1280" spans="33:33" ht="12.95" customHeight="1" x14ac:dyDescent="0.2">
      <c r="AG1280" s="118"/>
    </row>
    <row r="1281" spans="33:33" ht="12.95" customHeight="1" x14ac:dyDescent="0.2">
      <c r="AG1281" s="118"/>
    </row>
    <row r="1282" spans="33:33" ht="12.95" customHeight="1" x14ac:dyDescent="0.2">
      <c r="AG1282" s="118"/>
    </row>
    <row r="1283" spans="33:33" ht="12.95" customHeight="1" x14ac:dyDescent="0.2">
      <c r="AG1283" s="118"/>
    </row>
    <row r="1284" spans="33:33" ht="12.95" customHeight="1" x14ac:dyDescent="0.2">
      <c r="AG1284" s="118"/>
    </row>
    <row r="1285" spans="33:33" ht="12.95" customHeight="1" x14ac:dyDescent="0.2">
      <c r="AG1285" s="118"/>
    </row>
    <row r="1286" spans="33:33" ht="12.95" customHeight="1" x14ac:dyDescent="0.2">
      <c r="AG1286" s="118"/>
    </row>
    <row r="1287" spans="33:33" ht="12.95" customHeight="1" x14ac:dyDescent="0.2">
      <c r="AG1287" s="118"/>
    </row>
    <row r="1288" spans="33:33" ht="12.95" customHeight="1" x14ac:dyDescent="0.2">
      <c r="AG1288" s="118"/>
    </row>
    <row r="1289" spans="33:33" ht="12.95" customHeight="1" x14ac:dyDescent="0.2">
      <c r="AG1289" s="118"/>
    </row>
    <row r="1290" spans="33:33" ht="12.95" customHeight="1" x14ac:dyDescent="0.2">
      <c r="AG1290" s="118"/>
    </row>
    <row r="1291" spans="33:33" ht="12.95" customHeight="1" x14ac:dyDescent="0.2">
      <c r="AG1291" s="118"/>
    </row>
    <row r="1292" spans="33:33" ht="12.95" customHeight="1" x14ac:dyDescent="0.2">
      <c r="AG1292" s="118"/>
    </row>
    <row r="1293" spans="33:33" ht="12.95" customHeight="1" x14ac:dyDescent="0.2">
      <c r="AG1293" s="118"/>
    </row>
    <row r="1294" spans="33:33" ht="12.95" customHeight="1" x14ac:dyDescent="0.2">
      <c r="AG1294" s="118"/>
    </row>
    <row r="1295" spans="33:33" ht="12.95" customHeight="1" x14ac:dyDescent="0.2">
      <c r="AG1295" s="118"/>
    </row>
    <row r="1296" spans="33:33" ht="12.95" customHeight="1" x14ac:dyDescent="0.2">
      <c r="AG1296" s="118"/>
    </row>
    <row r="1297" spans="33:33" ht="12.95" customHeight="1" x14ac:dyDescent="0.2">
      <c r="AG1297" s="118"/>
    </row>
    <row r="1298" spans="33:33" ht="12.95" customHeight="1" x14ac:dyDescent="0.2">
      <c r="AG1298" s="118"/>
    </row>
    <row r="1299" spans="33:33" ht="12.95" customHeight="1" x14ac:dyDescent="0.2">
      <c r="AG1299" s="118"/>
    </row>
    <row r="1300" spans="33:33" ht="12.95" customHeight="1" x14ac:dyDescent="0.2">
      <c r="AG1300" s="118"/>
    </row>
    <row r="1301" spans="33:33" ht="12.95" customHeight="1" x14ac:dyDescent="0.2">
      <c r="AG1301" s="118"/>
    </row>
    <row r="1302" spans="33:33" ht="12.95" customHeight="1" x14ac:dyDescent="0.2">
      <c r="AG1302" s="118"/>
    </row>
    <row r="1303" spans="33:33" ht="12.95" customHeight="1" x14ac:dyDescent="0.2">
      <c r="AG1303" s="118"/>
    </row>
    <row r="1304" spans="33:33" ht="12.95" customHeight="1" x14ac:dyDescent="0.2">
      <c r="AG1304" s="118"/>
    </row>
    <row r="1305" spans="33:33" ht="12.95" customHeight="1" x14ac:dyDescent="0.2">
      <c r="AG1305" s="118"/>
    </row>
    <row r="1306" spans="33:33" ht="12.95" customHeight="1" x14ac:dyDescent="0.2">
      <c r="AG1306" s="118"/>
    </row>
    <row r="1307" spans="33:33" ht="12.95" customHeight="1" x14ac:dyDescent="0.2">
      <c r="AG1307" s="118"/>
    </row>
    <row r="1308" spans="33:33" ht="12.95" customHeight="1" x14ac:dyDescent="0.2">
      <c r="AG1308" s="118"/>
    </row>
    <row r="1309" spans="33:33" ht="12.95" customHeight="1" x14ac:dyDescent="0.2">
      <c r="AG1309" s="118"/>
    </row>
    <row r="1310" spans="33:33" ht="12.95" customHeight="1" x14ac:dyDescent="0.2">
      <c r="AG1310" s="118"/>
    </row>
    <row r="1311" spans="33:33" ht="12.95" customHeight="1" x14ac:dyDescent="0.2">
      <c r="AG1311" s="118"/>
    </row>
    <row r="1312" spans="33:33" ht="12.95" customHeight="1" x14ac:dyDescent="0.2">
      <c r="AG1312" s="118"/>
    </row>
    <row r="1313" spans="33:33" ht="12.95" customHeight="1" x14ac:dyDescent="0.2">
      <c r="AG1313" s="118"/>
    </row>
    <row r="1314" spans="33:33" ht="12.95" customHeight="1" x14ac:dyDescent="0.2">
      <c r="AG1314" s="118"/>
    </row>
    <row r="1315" spans="33:33" ht="12.95" customHeight="1" x14ac:dyDescent="0.2">
      <c r="AG1315" s="118"/>
    </row>
    <row r="1316" spans="33:33" ht="12.95" customHeight="1" x14ac:dyDescent="0.2">
      <c r="AG1316" s="118"/>
    </row>
    <row r="1317" spans="33:33" ht="12.95" customHeight="1" x14ac:dyDescent="0.2">
      <c r="AG1317" s="118"/>
    </row>
    <row r="1318" spans="33:33" ht="12.95" customHeight="1" x14ac:dyDescent="0.2">
      <c r="AG1318" s="118"/>
    </row>
    <row r="1319" spans="33:33" ht="12.95" customHeight="1" x14ac:dyDescent="0.2">
      <c r="AG1319" s="118"/>
    </row>
    <row r="1320" spans="33:33" ht="12.95" customHeight="1" x14ac:dyDescent="0.2">
      <c r="AG1320" s="118"/>
    </row>
    <row r="1321" spans="33:33" ht="12.95" customHeight="1" x14ac:dyDescent="0.2">
      <c r="AG1321" s="118"/>
    </row>
    <row r="1322" spans="33:33" ht="12.95" customHeight="1" x14ac:dyDescent="0.2">
      <c r="AG1322" s="118"/>
    </row>
    <row r="1323" spans="33:33" ht="12.95" customHeight="1" x14ac:dyDescent="0.2">
      <c r="AG1323" s="118"/>
    </row>
    <row r="1324" spans="33:33" ht="12.95" customHeight="1" x14ac:dyDescent="0.2">
      <c r="AG1324" s="118"/>
    </row>
    <row r="1325" spans="33:33" ht="12.95" customHeight="1" x14ac:dyDescent="0.2">
      <c r="AG1325" s="118"/>
    </row>
    <row r="1326" spans="33:33" ht="12.95" customHeight="1" x14ac:dyDescent="0.2">
      <c r="AG1326" s="118"/>
    </row>
    <row r="1327" spans="33:33" ht="12.95" customHeight="1" x14ac:dyDescent="0.2">
      <c r="AG1327" s="118"/>
    </row>
    <row r="1328" spans="33:33" ht="12.95" customHeight="1" x14ac:dyDescent="0.2">
      <c r="AG1328" s="118"/>
    </row>
    <row r="1329" spans="33:33" ht="12.95" customHeight="1" x14ac:dyDescent="0.2">
      <c r="AG1329" s="118"/>
    </row>
    <row r="1330" spans="33:33" ht="12.95" customHeight="1" x14ac:dyDescent="0.2">
      <c r="AG1330" s="118"/>
    </row>
    <row r="1331" spans="33:33" ht="12.95" customHeight="1" x14ac:dyDescent="0.2">
      <c r="AG1331" s="118"/>
    </row>
    <row r="1332" spans="33:33" ht="12.95" customHeight="1" x14ac:dyDescent="0.2">
      <c r="AG1332" s="118"/>
    </row>
    <row r="1333" spans="33:33" ht="12.95" customHeight="1" x14ac:dyDescent="0.2">
      <c r="AG1333" s="118"/>
    </row>
    <row r="1334" spans="33:33" ht="12.95" customHeight="1" x14ac:dyDescent="0.2">
      <c r="AG1334" s="118"/>
    </row>
    <row r="1335" spans="33:33" ht="12.95" customHeight="1" x14ac:dyDescent="0.2">
      <c r="AG1335" s="118"/>
    </row>
    <row r="1336" spans="33:33" ht="12.95" customHeight="1" x14ac:dyDescent="0.2">
      <c r="AG1336" s="118"/>
    </row>
    <row r="1337" spans="33:33" ht="12.95" customHeight="1" x14ac:dyDescent="0.2">
      <c r="AG1337" s="118"/>
    </row>
    <row r="1338" spans="33:33" ht="12.95" customHeight="1" x14ac:dyDescent="0.2">
      <c r="AG1338" s="118"/>
    </row>
    <row r="1339" spans="33:33" ht="12.95" customHeight="1" x14ac:dyDescent="0.2">
      <c r="AG1339" s="118"/>
    </row>
    <row r="1340" spans="33:33" ht="12.95" customHeight="1" x14ac:dyDescent="0.2">
      <c r="AG1340" s="118"/>
    </row>
    <row r="1341" spans="33:33" ht="12.95" customHeight="1" x14ac:dyDescent="0.2">
      <c r="AG1341" s="118"/>
    </row>
    <row r="1342" spans="33:33" ht="12.95" customHeight="1" x14ac:dyDescent="0.2">
      <c r="AG1342" s="118"/>
    </row>
    <row r="1343" spans="33:33" ht="12.95" customHeight="1" x14ac:dyDescent="0.2">
      <c r="AG1343" s="118"/>
    </row>
    <row r="1344" spans="33:33" ht="12.95" customHeight="1" x14ac:dyDescent="0.2">
      <c r="AG1344" s="118"/>
    </row>
    <row r="1345" spans="33:33" ht="12.95" customHeight="1" x14ac:dyDescent="0.2">
      <c r="AG1345" s="118"/>
    </row>
    <row r="1346" spans="33:33" ht="12.95" customHeight="1" x14ac:dyDescent="0.2">
      <c r="AG1346" s="118"/>
    </row>
    <row r="1347" spans="33:33" ht="12.95" customHeight="1" x14ac:dyDescent="0.2">
      <c r="AG1347" s="118"/>
    </row>
    <row r="1348" spans="33:33" ht="12.95" customHeight="1" x14ac:dyDescent="0.2">
      <c r="AG1348" s="118"/>
    </row>
    <row r="1349" spans="33:33" ht="12.95" customHeight="1" x14ac:dyDescent="0.2">
      <c r="AG1349" s="118"/>
    </row>
    <row r="1350" spans="33:33" ht="12.95" customHeight="1" x14ac:dyDescent="0.2">
      <c r="AG1350" s="118"/>
    </row>
    <row r="1351" spans="33:33" ht="12.95" customHeight="1" x14ac:dyDescent="0.2">
      <c r="AG1351" s="118"/>
    </row>
    <row r="1352" spans="33:33" ht="12.95" customHeight="1" x14ac:dyDescent="0.2">
      <c r="AG1352" s="118"/>
    </row>
    <row r="1353" spans="33:33" ht="12.95" customHeight="1" x14ac:dyDescent="0.2">
      <c r="AG1353" s="118"/>
    </row>
    <row r="1354" spans="33:33" ht="12.95" customHeight="1" x14ac:dyDescent="0.2">
      <c r="AG1354" s="118"/>
    </row>
    <row r="1355" spans="33:33" ht="12.95" customHeight="1" x14ac:dyDescent="0.2">
      <c r="AG1355" s="118"/>
    </row>
    <row r="1356" spans="33:33" ht="12.95" customHeight="1" x14ac:dyDescent="0.2">
      <c r="AG1356" s="118"/>
    </row>
    <row r="1357" spans="33:33" ht="12.95" customHeight="1" x14ac:dyDescent="0.2">
      <c r="AG1357" s="118"/>
    </row>
    <row r="1358" spans="33:33" ht="12.95" customHeight="1" x14ac:dyDescent="0.2">
      <c r="AG1358" s="118"/>
    </row>
    <row r="1359" spans="33:33" ht="12.95" customHeight="1" x14ac:dyDescent="0.2">
      <c r="AG1359" s="118"/>
    </row>
    <row r="1360" spans="33:33" ht="12.95" customHeight="1" x14ac:dyDescent="0.2">
      <c r="AG1360" s="118"/>
    </row>
    <row r="1361" spans="33:33" ht="12.95" customHeight="1" x14ac:dyDescent="0.2">
      <c r="AG1361" s="118"/>
    </row>
    <row r="1362" spans="33:33" ht="12.95" customHeight="1" x14ac:dyDescent="0.2">
      <c r="AG1362" s="118"/>
    </row>
    <row r="1363" spans="33:33" ht="12.95" customHeight="1" x14ac:dyDescent="0.2">
      <c r="AG1363" s="118"/>
    </row>
    <row r="1364" spans="33:33" ht="12.95" customHeight="1" x14ac:dyDescent="0.2">
      <c r="AG1364" s="118"/>
    </row>
    <row r="1365" spans="33:33" ht="12.95" customHeight="1" x14ac:dyDescent="0.2">
      <c r="AG1365" s="118"/>
    </row>
    <row r="1366" spans="33:33" ht="12.95" customHeight="1" x14ac:dyDescent="0.2">
      <c r="AG1366" s="118"/>
    </row>
    <row r="1367" spans="33:33" ht="12.95" customHeight="1" x14ac:dyDescent="0.2">
      <c r="AG1367" s="118"/>
    </row>
    <row r="1368" spans="33:33" ht="12.95" customHeight="1" x14ac:dyDescent="0.2">
      <c r="AG1368" s="118"/>
    </row>
    <row r="1369" spans="33:33" ht="12.95" customHeight="1" x14ac:dyDescent="0.2">
      <c r="AG1369" s="118"/>
    </row>
    <row r="1370" spans="33:33" ht="12.95" customHeight="1" x14ac:dyDescent="0.2">
      <c r="AG1370" s="118"/>
    </row>
    <row r="1371" spans="33:33" ht="12.95" customHeight="1" x14ac:dyDescent="0.2">
      <c r="AG1371" s="118"/>
    </row>
    <row r="1372" spans="33:33" ht="12.95" customHeight="1" x14ac:dyDescent="0.2">
      <c r="AG1372" s="118"/>
    </row>
    <row r="1373" spans="33:33" ht="12.95" customHeight="1" x14ac:dyDescent="0.2">
      <c r="AG1373" s="118"/>
    </row>
    <row r="1374" spans="33:33" ht="12.95" customHeight="1" x14ac:dyDescent="0.2">
      <c r="AG1374" s="118"/>
    </row>
    <row r="1375" spans="33:33" ht="12.95" customHeight="1" x14ac:dyDescent="0.2">
      <c r="AG1375" s="118"/>
    </row>
    <row r="1376" spans="33:33" ht="12.95" customHeight="1" x14ac:dyDescent="0.2">
      <c r="AG1376" s="118"/>
    </row>
    <row r="1377" spans="33:33" ht="12.95" customHeight="1" x14ac:dyDescent="0.2">
      <c r="AG1377" s="118"/>
    </row>
    <row r="1378" spans="33:33" ht="12.95" customHeight="1" x14ac:dyDescent="0.2">
      <c r="AG1378" s="118"/>
    </row>
    <row r="1379" spans="33:33" ht="12.95" customHeight="1" x14ac:dyDescent="0.2">
      <c r="AG1379" s="118"/>
    </row>
    <row r="1380" spans="33:33" ht="12.95" customHeight="1" x14ac:dyDescent="0.2">
      <c r="AG1380" s="118"/>
    </row>
    <row r="1381" spans="33:33" ht="12.95" customHeight="1" x14ac:dyDescent="0.2">
      <c r="AG1381" s="118"/>
    </row>
    <row r="1382" spans="33:33" ht="12.95" customHeight="1" x14ac:dyDescent="0.2">
      <c r="AG1382" s="118"/>
    </row>
    <row r="1383" spans="33:33" ht="12.95" customHeight="1" x14ac:dyDescent="0.2">
      <c r="AG1383" s="118"/>
    </row>
    <row r="1384" spans="33:33" ht="12.95" customHeight="1" x14ac:dyDescent="0.2">
      <c r="AG1384" s="118"/>
    </row>
    <row r="1385" spans="33:33" ht="12.95" customHeight="1" x14ac:dyDescent="0.2">
      <c r="AG1385" s="118"/>
    </row>
    <row r="1386" spans="33:33" ht="12.95" customHeight="1" x14ac:dyDescent="0.2">
      <c r="AG1386" s="118"/>
    </row>
    <row r="1387" spans="33:33" ht="12.95" customHeight="1" x14ac:dyDescent="0.2">
      <c r="AG1387" s="118"/>
    </row>
    <row r="1388" spans="33:33" ht="12.95" customHeight="1" x14ac:dyDescent="0.2">
      <c r="AG1388" s="118"/>
    </row>
    <row r="1389" spans="33:33" ht="12.95" customHeight="1" x14ac:dyDescent="0.2">
      <c r="AG1389" s="118"/>
    </row>
    <row r="1390" spans="33:33" ht="12.95" customHeight="1" x14ac:dyDescent="0.2">
      <c r="AG1390" s="118"/>
    </row>
    <row r="1391" spans="33:33" ht="12.95" customHeight="1" x14ac:dyDescent="0.2">
      <c r="AG1391" s="118"/>
    </row>
    <row r="1392" spans="33:33" ht="12.95" customHeight="1" x14ac:dyDescent="0.2">
      <c r="AG1392" s="118"/>
    </row>
    <row r="1393" spans="33:33" ht="12.95" customHeight="1" x14ac:dyDescent="0.2">
      <c r="AG1393" s="118"/>
    </row>
    <row r="1394" spans="33:33" ht="12.95" customHeight="1" x14ac:dyDescent="0.2">
      <c r="AG1394" s="118"/>
    </row>
    <row r="1395" spans="33:33" ht="12.95" customHeight="1" x14ac:dyDescent="0.2">
      <c r="AG1395" s="118"/>
    </row>
    <row r="1396" spans="33:33" ht="12.95" customHeight="1" x14ac:dyDescent="0.2">
      <c r="AG1396" s="118"/>
    </row>
    <row r="1397" spans="33:33" ht="12.95" customHeight="1" x14ac:dyDescent="0.2">
      <c r="AG1397" s="118"/>
    </row>
    <row r="1398" spans="33:33" ht="12.95" customHeight="1" x14ac:dyDescent="0.2">
      <c r="AG1398" s="118"/>
    </row>
    <row r="1399" spans="33:33" ht="12.95" customHeight="1" x14ac:dyDescent="0.2">
      <c r="AG1399" s="118"/>
    </row>
    <row r="1400" spans="33:33" ht="12.95" customHeight="1" x14ac:dyDescent="0.2">
      <c r="AG1400" s="118"/>
    </row>
    <row r="1401" spans="33:33" ht="12.95" customHeight="1" x14ac:dyDescent="0.2">
      <c r="AG1401" s="118"/>
    </row>
    <row r="1402" spans="33:33" ht="12.95" customHeight="1" x14ac:dyDescent="0.2">
      <c r="AG1402" s="118"/>
    </row>
    <row r="1403" spans="33:33" ht="12.95" customHeight="1" x14ac:dyDescent="0.2">
      <c r="AG1403" s="118"/>
    </row>
    <row r="1404" spans="33:33" ht="12.95" customHeight="1" x14ac:dyDescent="0.2">
      <c r="AG1404" s="118"/>
    </row>
    <row r="1405" spans="33:33" ht="12.95" customHeight="1" x14ac:dyDescent="0.2">
      <c r="AG1405" s="118"/>
    </row>
    <row r="1406" spans="33:33" ht="12.95" customHeight="1" x14ac:dyDescent="0.2">
      <c r="AG1406" s="118"/>
    </row>
    <row r="1407" spans="33:33" ht="12.95" customHeight="1" x14ac:dyDescent="0.2">
      <c r="AG1407" s="118"/>
    </row>
    <row r="1408" spans="33:33" ht="12.95" customHeight="1" x14ac:dyDescent="0.2">
      <c r="AG1408" s="118"/>
    </row>
    <row r="1409" spans="33:33" ht="12.95" customHeight="1" x14ac:dyDescent="0.2">
      <c r="AG1409" s="118"/>
    </row>
    <row r="1410" spans="33:33" ht="12.95" customHeight="1" x14ac:dyDescent="0.2">
      <c r="AG1410" s="118"/>
    </row>
    <row r="1411" spans="33:33" ht="12.95" customHeight="1" x14ac:dyDescent="0.2">
      <c r="AG1411" s="118"/>
    </row>
    <row r="1412" spans="33:33" ht="12.95" customHeight="1" x14ac:dyDescent="0.2">
      <c r="AG1412" s="118"/>
    </row>
    <row r="1413" spans="33:33" ht="12.95" customHeight="1" x14ac:dyDescent="0.2">
      <c r="AG1413" s="118"/>
    </row>
    <row r="1414" spans="33:33" ht="12.95" customHeight="1" x14ac:dyDescent="0.2">
      <c r="AG1414" s="118"/>
    </row>
    <row r="1415" spans="33:33" ht="12.95" customHeight="1" x14ac:dyDescent="0.2">
      <c r="AG1415" s="118"/>
    </row>
    <row r="1416" spans="33:33" ht="12.95" customHeight="1" x14ac:dyDescent="0.2">
      <c r="AG1416" s="118"/>
    </row>
    <row r="1417" spans="33:33" ht="12.95" customHeight="1" x14ac:dyDescent="0.2">
      <c r="AG1417" s="118"/>
    </row>
    <row r="1418" spans="33:33" ht="12.95" customHeight="1" x14ac:dyDescent="0.2">
      <c r="AG1418" s="118"/>
    </row>
    <row r="1419" spans="33:33" ht="12.95" customHeight="1" x14ac:dyDescent="0.2">
      <c r="AG1419" s="118"/>
    </row>
    <row r="1420" spans="33:33" ht="12.95" customHeight="1" x14ac:dyDescent="0.2">
      <c r="AG1420" s="118"/>
    </row>
    <row r="1421" spans="33:33" ht="12.95" customHeight="1" x14ac:dyDescent="0.2">
      <c r="AG1421" s="118"/>
    </row>
    <row r="1422" spans="33:33" ht="12.95" customHeight="1" x14ac:dyDescent="0.2">
      <c r="AG1422" s="118"/>
    </row>
    <row r="1423" spans="33:33" ht="12.95" customHeight="1" x14ac:dyDescent="0.2">
      <c r="AG1423" s="118"/>
    </row>
    <row r="1424" spans="33:33" ht="12.95" customHeight="1" x14ac:dyDescent="0.2">
      <c r="AG1424" s="118"/>
    </row>
    <row r="1425" spans="33:33" ht="12.95" customHeight="1" x14ac:dyDescent="0.2">
      <c r="AG1425" s="118"/>
    </row>
    <row r="1426" spans="33:33" ht="12.95" customHeight="1" x14ac:dyDescent="0.2">
      <c r="AG1426" s="118"/>
    </row>
    <row r="1427" spans="33:33" ht="12.95" customHeight="1" x14ac:dyDescent="0.2">
      <c r="AG1427" s="118"/>
    </row>
    <row r="1428" spans="33:33" ht="12.95" customHeight="1" x14ac:dyDescent="0.2">
      <c r="AG1428" s="118"/>
    </row>
    <row r="1429" spans="33:33" ht="12.95" customHeight="1" x14ac:dyDescent="0.2">
      <c r="AG1429" s="118"/>
    </row>
    <row r="1430" spans="33:33" ht="12.95" customHeight="1" x14ac:dyDescent="0.2">
      <c r="AG1430" s="118"/>
    </row>
    <row r="1431" spans="33:33" ht="12.95" customHeight="1" x14ac:dyDescent="0.2">
      <c r="AG1431" s="118"/>
    </row>
    <row r="1432" spans="33:33" ht="12.95" customHeight="1" x14ac:dyDescent="0.2">
      <c r="AG1432" s="118"/>
    </row>
    <row r="1433" spans="33:33" ht="12.95" customHeight="1" x14ac:dyDescent="0.2">
      <c r="AG1433" s="118"/>
    </row>
    <row r="1434" spans="33:33" ht="12.95" customHeight="1" x14ac:dyDescent="0.2">
      <c r="AG1434" s="118"/>
    </row>
    <row r="1435" spans="33:33" ht="12.95" customHeight="1" x14ac:dyDescent="0.2">
      <c r="AG1435" s="118"/>
    </row>
    <row r="1436" spans="33:33" ht="12.95" customHeight="1" x14ac:dyDescent="0.2">
      <c r="AG1436" s="118"/>
    </row>
    <row r="1437" spans="33:33" ht="12.95" customHeight="1" x14ac:dyDescent="0.2">
      <c r="AG1437" s="118"/>
    </row>
    <row r="1438" spans="33:33" ht="12.95" customHeight="1" x14ac:dyDescent="0.2">
      <c r="AG1438" s="118"/>
    </row>
    <row r="1439" spans="33:33" ht="12.95" customHeight="1" x14ac:dyDescent="0.2">
      <c r="AG1439" s="118"/>
    </row>
    <row r="1440" spans="33:33" ht="12.95" customHeight="1" x14ac:dyDescent="0.2">
      <c r="AG1440" s="118"/>
    </row>
    <row r="1441" spans="33:33" ht="12.95" customHeight="1" x14ac:dyDescent="0.2">
      <c r="AG1441" s="118"/>
    </row>
    <row r="1442" spans="33:33" ht="12.95" customHeight="1" x14ac:dyDescent="0.2">
      <c r="AG1442" s="118"/>
    </row>
    <row r="1443" spans="33:33" ht="12.95" customHeight="1" x14ac:dyDescent="0.2">
      <c r="AG1443" s="118"/>
    </row>
    <row r="1444" spans="33:33" ht="12.95" customHeight="1" x14ac:dyDescent="0.2">
      <c r="AG1444" s="118"/>
    </row>
    <row r="1445" spans="33:33" ht="12.95" customHeight="1" x14ac:dyDescent="0.2">
      <c r="AG1445" s="118"/>
    </row>
    <row r="1446" spans="33:33" ht="12.95" customHeight="1" x14ac:dyDescent="0.2">
      <c r="AG1446" s="118"/>
    </row>
    <row r="1447" spans="33:33" ht="12.95" customHeight="1" x14ac:dyDescent="0.2">
      <c r="AG1447" s="118"/>
    </row>
    <row r="1448" spans="33:33" ht="12.95" customHeight="1" x14ac:dyDescent="0.2">
      <c r="AG1448" s="118"/>
    </row>
    <row r="1449" spans="33:33" ht="12.95" customHeight="1" x14ac:dyDescent="0.2">
      <c r="AG1449" s="118"/>
    </row>
    <row r="1450" spans="33:33" ht="12.95" customHeight="1" x14ac:dyDescent="0.2">
      <c r="AG1450" s="118"/>
    </row>
    <row r="1451" spans="33:33" ht="12.95" customHeight="1" x14ac:dyDescent="0.2">
      <c r="AG1451" s="118"/>
    </row>
    <row r="1452" spans="33:33" ht="12.95" customHeight="1" x14ac:dyDescent="0.2">
      <c r="AG1452" s="118"/>
    </row>
    <row r="1453" spans="33:33" ht="12.95" customHeight="1" x14ac:dyDescent="0.2">
      <c r="AG1453" s="118"/>
    </row>
    <row r="1454" spans="33:33" ht="12.95" customHeight="1" x14ac:dyDescent="0.2">
      <c r="AG1454" s="118"/>
    </row>
    <row r="1455" spans="33:33" ht="12.95" customHeight="1" x14ac:dyDescent="0.2">
      <c r="AG1455" s="118"/>
    </row>
    <row r="1456" spans="33:33" ht="12.95" customHeight="1" x14ac:dyDescent="0.2">
      <c r="AG1456" s="118"/>
    </row>
    <row r="1457" spans="33:33" ht="12.95" customHeight="1" x14ac:dyDescent="0.2">
      <c r="AG1457" s="118"/>
    </row>
    <row r="1458" spans="33:33" ht="12.95" customHeight="1" x14ac:dyDescent="0.2">
      <c r="AG1458" s="118"/>
    </row>
    <row r="1459" spans="33:33" ht="12.95" customHeight="1" x14ac:dyDescent="0.2">
      <c r="AG1459" s="118"/>
    </row>
    <row r="1460" spans="33:33" ht="12.95" customHeight="1" x14ac:dyDescent="0.2">
      <c r="AG1460" s="118"/>
    </row>
    <row r="1461" spans="33:33" ht="12.95" customHeight="1" x14ac:dyDescent="0.2">
      <c r="AG1461" s="118"/>
    </row>
    <row r="1462" spans="33:33" ht="12.95" customHeight="1" x14ac:dyDescent="0.2">
      <c r="AG1462" s="118"/>
    </row>
    <row r="1463" spans="33:33" ht="12.95" customHeight="1" x14ac:dyDescent="0.2">
      <c r="AG1463" s="118"/>
    </row>
    <row r="1464" spans="33:33" ht="12.95" customHeight="1" x14ac:dyDescent="0.2">
      <c r="AG1464" s="118"/>
    </row>
    <row r="1465" spans="33:33" ht="12.95" customHeight="1" x14ac:dyDescent="0.2">
      <c r="AG1465" s="118"/>
    </row>
    <row r="1466" spans="33:33" ht="12.95" customHeight="1" x14ac:dyDescent="0.2">
      <c r="AG1466" s="118"/>
    </row>
    <row r="1467" spans="33:33" ht="12.95" customHeight="1" x14ac:dyDescent="0.2">
      <c r="AG1467" s="118"/>
    </row>
    <row r="1468" spans="33:33" ht="12.95" customHeight="1" x14ac:dyDescent="0.2">
      <c r="AG1468" s="118"/>
    </row>
    <row r="1469" spans="33:33" ht="12.95" customHeight="1" x14ac:dyDescent="0.2">
      <c r="AG1469" s="118"/>
    </row>
    <row r="1470" spans="33:33" ht="12.95" customHeight="1" x14ac:dyDescent="0.2">
      <c r="AG1470" s="118"/>
    </row>
    <row r="1471" spans="33:33" ht="12.95" customHeight="1" x14ac:dyDescent="0.2">
      <c r="AG1471" s="118"/>
    </row>
    <row r="1472" spans="33:33" ht="12.95" customHeight="1" x14ac:dyDescent="0.2">
      <c r="AG1472" s="118"/>
    </row>
    <row r="1473" spans="33:33" ht="12.95" customHeight="1" x14ac:dyDescent="0.2">
      <c r="AG1473" s="118"/>
    </row>
    <row r="1474" spans="33:33" ht="12.95" customHeight="1" x14ac:dyDescent="0.2">
      <c r="AG1474" s="118"/>
    </row>
    <row r="1475" spans="33:33" ht="12.95" customHeight="1" x14ac:dyDescent="0.2">
      <c r="AG1475" s="118"/>
    </row>
    <row r="1476" spans="33:33" ht="12.95" customHeight="1" x14ac:dyDescent="0.2">
      <c r="AG1476" s="118"/>
    </row>
    <row r="1477" spans="33:33" ht="12.95" customHeight="1" x14ac:dyDescent="0.2">
      <c r="AG1477" s="118"/>
    </row>
    <row r="1478" spans="33:33" ht="12.95" customHeight="1" x14ac:dyDescent="0.2">
      <c r="AG1478" s="118"/>
    </row>
    <row r="1479" spans="33:33" ht="12.95" customHeight="1" x14ac:dyDescent="0.2">
      <c r="AG1479" s="118"/>
    </row>
    <row r="1480" spans="33:33" ht="12.95" customHeight="1" x14ac:dyDescent="0.2">
      <c r="AG1480" s="118"/>
    </row>
    <row r="1481" spans="33:33" ht="12.95" customHeight="1" x14ac:dyDescent="0.2">
      <c r="AG1481" s="118"/>
    </row>
    <row r="1482" spans="33:33" ht="12.95" customHeight="1" x14ac:dyDescent="0.2">
      <c r="AG1482" s="118"/>
    </row>
    <row r="1483" spans="33:33" ht="12.95" customHeight="1" x14ac:dyDescent="0.2">
      <c r="AG1483" s="118"/>
    </row>
    <row r="1484" spans="33:33" ht="12.95" customHeight="1" x14ac:dyDescent="0.2">
      <c r="AG1484" s="118"/>
    </row>
    <row r="1485" spans="33:33" ht="12.95" customHeight="1" x14ac:dyDescent="0.2">
      <c r="AG1485" s="118"/>
    </row>
    <row r="1486" spans="33:33" ht="12.95" customHeight="1" x14ac:dyDescent="0.2">
      <c r="AG1486" s="118"/>
    </row>
    <row r="1487" spans="33:33" ht="12.95" customHeight="1" x14ac:dyDescent="0.2">
      <c r="AG1487" s="118"/>
    </row>
    <row r="1488" spans="33:33" ht="12.95" customHeight="1" x14ac:dyDescent="0.2">
      <c r="AG1488" s="118"/>
    </row>
    <row r="1489" spans="33:33" ht="12.95" customHeight="1" x14ac:dyDescent="0.2">
      <c r="AG1489" s="118"/>
    </row>
    <row r="1490" spans="33:33" ht="12.95" customHeight="1" x14ac:dyDescent="0.2">
      <c r="AG1490" s="118"/>
    </row>
    <row r="1491" spans="33:33" ht="12.95" customHeight="1" x14ac:dyDescent="0.2">
      <c r="AG1491" s="118"/>
    </row>
    <row r="1492" spans="33:33" ht="12.95" customHeight="1" x14ac:dyDescent="0.2">
      <c r="AG1492" s="118"/>
    </row>
    <row r="1493" spans="33:33" ht="12.95" customHeight="1" x14ac:dyDescent="0.2">
      <c r="AG1493" s="118"/>
    </row>
    <row r="1494" spans="33:33" ht="12.95" customHeight="1" x14ac:dyDescent="0.2">
      <c r="AG1494" s="118"/>
    </row>
    <row r="1495" spans="33:33" ht="12.95" customHeight="1" x14ac:dyDescent="0.2">
      <c r="AG1495" s="118"/>
    </row>
    <row r="1496" spans="33:33" ht="12.95" customHeight="1" x14ac:dyDescent="0.2">
      <c r="AG1496" s="118"/>
    </row>
    <row r="1497" spans="33:33" ht="12.95" customHeight="1" x14ac:dyDescent="0.2">
      <c r="AG1497" s="118"/>
    </row>
    <row r="1498" spans="33:33" ht="12.95" customHeight="1" x14ac:dyDescent="0.2">
      <c r="AG1498" s="118"/>
    </row>
    <row r="1499" spans="33:33" ht="12.95" customHeight="1" x14ac:dyDescent="0.2">
      <c r="AG1499" s="118"/>
    </row>
    <row r="1500" spans="33:33" ht="12.95" customHeight="1" x14ac:dyDescent="0.2">
      <c r="AG1500" s="118"/>
    </row>
    <row r="1501" spans="33:33" ht="12.95" customHeight="1" x14ac:dyDescent="0.2">
      <c r="AG1501" s="118"/>
    </row>
    <row r="1502" spans="33:33" ht="12.95" customHeight="1" x14ac:dyDescent="0.2">
      <c r="AG1502" s="118"/>
    </row>
    <row r="1503" spans="33:33" ht="12.95" customHeight="1" x14ac:dyDescent="0.2">
      <c r="AG1503" s="118"/>
    </row>
    <row r="1504" spans="33:33" ht="12.95" customHeight="1" x14ac:dyDescent="0.2">
      <c r="AG1504" s="118"/>
    </row>
    <row r="1505" spans="33:33" ht="12.95" customHeight="1" x14ac:dyDescent="0.2">
      <c r="AG1505" s="118"/>
    </row>
    <row r="1506" spans="33:33" ht="12.95" customHeight="1" x14ac:dyDescent="0.2">
      <c r="AG1506" s="118"/>
    </row>
    <row r="1507" spans="33:33" ht="12.95" customHeight="1" x14ac:dyDescent="0.2">
      <c r="AG1507" s="118"/>
    </row>
    <row r="1508" spans="33:33" ht="12.95" customHeight="1" x14ac:dyDescent="0.2">
      <c r="AG1508" s="118"/>
    </row>
    <row r="1509" spans="33:33" ht="12.95" customHeight="1" x14ac:dyDescent="0.2">
      <c r="AG1509" s="118"/>
    </row>
    <row r="1510" spans="33:33" ht="12.95" customHeight="1" x14ac:dyDescent="0.2">
      <c r="AG1510" s="118"/>
    </row>
    <row r="1511" spans="33:33" ht="12.95" customHeight="1" x14ac:dyDescent="0.2">
      <c r="AG1511" s="118"/>
    </row>
    <row r="1512" spans="33:33" ht="12.95" customHeight="1" x14ac:dyDescent="0.2">
      <c r="AG1512" s="118"/>
    </row>
    <row r="1513" spans="33:33" ht="12.95" customHeight="1" x14ac:dyDescent="0.2">
      <c r="AG1513" s="118"/>
    </row>
    <row r="1514" spans="33:33" ht="12.95" customHeight="1" x14ac:dyDescent="0.2">
      <c r="AG1514" s="118"/>
    </row>
    <row r="1515" spans="33:33" ht="12.95" customHeight="1" x14ac:dyDescent="0.2">
      <c r="AG1515" s="118"/>
    </row>
    <row r="1516" spans="33:33" ht="12.95" customHeight="1" x14ac:dyDescent="0.2">
      <c r="AG1516" s="118"/>
    </row>
    <row r="1517" spans="33:33" ht="12.95" customHeight="1" x14ac:dyDescent="0.2">
      <c r="AG1517" s="118"/>
    </row>
    <row r="1518" spans="33:33" ht="12.95" customHeight="1" x14ac:dyDescent="0.2">
      <c r="AG1518" s="118"/>
    </row>
    <row r="1519" spans="33:33" ht="12.95" customHeight="1" x14ac:dyDescent="0.2">
      <c r="AG1519" s="118"/>
    </row>
    <row r="1520" spans="33:33" ht="12.95" customHeight="1" x14ac:dyDescent="0.2">
      <c r="AG1520" s="118"/>
    </row>
    <row r="1521" spans="33:33" ht="12.95" customHeight="1" x14ac:dyDescent="0.2">
      <c r="AG1521" s="118"/>
    </row>
    <row r="1522" spans="33:33" ht="12.95" customHeight="1" x14ac:dyDescent="0.2">
      <c r="AG1522" s="118"/>
    </row>
    <row r="1523" spans="33:33" ht="12.95" customHeight="1" x14ac:dyDescent="0.2">
      <c r="AG1523" s="118"/>
    </row>
    <row r="1524" spans="33:33" ht="12.95" customHeight="1" x14ac:dyDescent="0.2">
      <c r="AG1524" s="118"/>
    </row>
    <row r="1525" spans="33:33" ht="12.95" customHeight="1" x14ac:dyDescent="0.2">
      <c r="AG1525" s="118"/>
    </row>
    <row r="1526" spans="33:33" ht="12.95" customHeight="1" x14ac:dyDescent="0.2">
      <c r="AG1526" s="118"/>
    </row>
    <row r="1527" spans="33:33" ht="12.95" customHeight="1" x14ac:dyDescent="0.2">
      <c r="AG1527" s="118"/>
    </row>
    <row r="1528" spans="33:33" ht="12.95" customHeight="1" x14ac:dyDescent="0.2">
      <c r="AG1528" s="118"/>
    </row>
    <row r="1529" spans="33:33" ht="12.95" customHeight="1" x14ac:dyDescent="0.2">
      <c r="AG1529" s="118"/>
    </row>
    <row r="1530" spans="33:33" ht="12.95" customHeight="1" x14ac:dyDescent="0.2">
      <c r="AG1530" s="118"/>
    </row>
    <row r="1531" spans="33:33" ht="12.95" customHeight="1" x14ac:dyDescent="0.2">
      <c r="AG1531" s="118"/>
    </row>
    <row r="1532" spans="33:33" ht="12.95" customHeight="1" x14ac:dyDescent="0.2">
      <c r="AG1532" s="118"/>
    </row>
    <row r="1533" spans="33:33" ht="12.95" customHeight="1" x14ac:dyDescent="0.2">
      <c r="AG1533" s="118"/>
    </row>
    <row r="1534" spans="33:33" ht="12.95" customHeight="1" x14ac:dyDescent="0.2">
      <c r="AG1534" s="118"/>
    </row>
    <row r="1535" spans="33:33" ht="12.95" customHeight="1" x14ac:dyDescent="0.2">
      <c r="AG1535" s="118"/>
    </row>
    <row r="1536" spans="33:33" ht="12.95" customHeight="1" x14ac:dyDescent="0.2">
      <c r="AG1536" s="118"/>
    </row>
    <row r="1537" spans="33:33" ht="12.95" customHeight="1" x14ac:dyDescent="0.2">
      <c r="AG1537" s="118"/>
    </row>
    <row r="1538" spans="33:33" ht="12.95" customHeight="1" x14ac:dyDescent="0.2">
      <c r="AG1538" s="118"/>
    </row>
    <row r="1539" spans="33:33" ht="12.95" customHeight="1" x14ac:dyDescent="0.2">
      <c r="AG1539" s="118"/>
    </row>
    <row r="1540" spans="33:33" ht="12.95" customHeight="1" x14ac:dyDescent="0.2">
      <c r="AG1540" s="118"/>
    </row>
    <row r="1541" spans="33:33" ht="12.95" customHeight="1" x14ac:dyDescent="0.2">
      <c r="AG1541" s="118"/>
    </row>
    <row r="1542" spans="33:33" ht="12.95" customHeight="1" x14ac:dyDescent="0.2">
      <c r="AG1542" s="118"/>
    </row>
    <row r="1543" spans="33:33" ht="12.95" customHeight="1" x14ac:dyDescent="0.2">
      <c r="AG1543" s="118"/>
    </row>
    <row r="1544" spans="33:33" ht="12.95" customHeight="1" x14ac:dyDescent="0.2">
      <c r="AG1544" s="118"/>
    </row>
    <row r="1545" spans="33:33" ht="12.95" customHeight="1" x14ac:dyDescent="0.2">
      <c r="AG1545" s="118"/>
    </row>
    <row r="1546" spans="33:33" ht="12.95" customHeight="1" x14ac:dyDescent="0.2">
      <c r="AG1546" s="118"/>
    </row>
    <row r="1547" spans="33:33" ht="12.95" customHeight="1" x14ac:dyDescent="0.2">
      <c r="AG1547" s="118"/>
    </row>
    <row r="1548" spans="33:33" ht="12.95" customHeight="1" x14ac:dyDescent="0.2">
      <c r="AG1548" s="118"/>
    </row>
    <row r="1549" spans="33:33" ht="12.95" customHeight="1" x14ac:dyDescent="0.2">
      <c r="AG1549" s="118"/>
    </row>
    <row r="1550" spans="33:33" ht="12.95" customHeight="1" x14ac:dyDescent="0.2">
      <c r="AG1550" s="118"/>
    </row>
    <row r="1551" spans="33:33" ht="12.95" customHeight="1" x14ac:dyDescent="0.2">
      <c r="AG1551" s="118"/>
    </row>
    <row r="1552" spans="33:33" ht="12.95" customHeight="1" x14ac:dyDescent="0.2">
      <c r="AG1552" s="118"/>
    </row>
    <row r="1553" spans="33:33" ht="12.95" customHeight="1" x14ac:dyDescent="0.2">
      <c r="AG1553" s="118"/>
    </row>
    <row r="1554" spans="33:33" ht="12.95" customHeight="1" x14ac:dyDescent="0.2">
      <c r="AG1554" s="118"/>
    </row>
    <row r="1555" spans="33:33" ht="12.95" customHeight="1" x14ac:dyDescent="0.2">
      <c r="AG1555" s="118"/>
    </row>
    <row r="1556" spans="33:33" ht="12.95" customHeight="1" x14ac:dyDescent="0.2">
      <c r="AG1556" s="118"/>
    </row>
    <row r="1557" spans="33:33" ht="12.95" customHeight="1" x14ac:dyDescent="0.2">
      <c r="AG1557" s="118"/>
    </row>
    <row r="1558" spans="33:33" ht="12.95" customHeight="1" x14ac:dyDescent="0.2">
      <c r="AG1558" s="118"/>
    </row>
    <row r="1559" spans="33:33" ht="12.95" customHeight="1" x14ac:dyDescent="0.2">
      <c r="AG1559" s="118"/>
    </row>
    <row r="1560" spans="33:33" ht="12.95" customHeight="1" x14ac:dyDescent="0.2">
      <c r="AG1560" s="118"/>
    </row>
    <row r="1561" spans="33:33" ht="12.95" customHeight="1" x14ac:dyDescent="0.2">
      <c r="AG1561" s="118"/>
    </row>
    <row r="1562" spans="33:33" ht="12.95" customHeight="1" x14ac:dyDescent="0.2">
      <c r="AG1562" s="118"/>
    </row>
    <row r="1563" spans="33:33" ht="12.95" customHeight="1" x14ac:dyDescent="0.2">
      <c r="AG1563" s="118"/>
    </row>
    <row r="1564" spans="33:33" ht="12.95" customHeight="1" x14ac:dyDescent="0.2">
      <c r="AG1564" s="118"/>
    </row>
    <row r="1565" spans="33:33" ht="12.95" customHeight="1" x14ac:dyDescent="0.2">
      <c r="AG1565" s="118"/>
    </row>
    <row r="1566" spans="33:33" ht="12.95" customHeight="1" x14ac:dyDescent="0.2">
      <c r="AG1566" s="118"/>
    </row>
    <row r="1567" spans="33:33" ht="12.95" customHeight="1" x14ac:dyDescent="0.2">
      <c r="AG1567" s="118"/>
    </row>
    <row r="1568" spans="33:33" ht="12.95" customHeight="1" x14ac:dyDescent="0.2">
      <c r="AG1568" s="118"/>
    </row>
    <row r="1569" spans="33:33" ht="12.95" customHeight="1" x14ac:dyDescent="0.2">
      <c r="AG1569" s="118"/>
    </row>
    <row r="1570" spans="33:33" ht="12.95" customHeight="1" x14ac:dyDescent="0.2">
      <c r="AG1570" s="118"/>
    </row>
    <row r="1571" spans="33:33" ht="12.95" customHeight="1" x14ac:dyDescent="0.2">
      <c r="AG1571" s="118"/>
    </row>
    <row r="1572" spans="33:33" ht="12.95" customHeight="1" x14ac:dyDescent="0.2">
      <c r="AG1572" s="118"/>
    </row>
    <row r="1573" spans="33:33" ht="12.95" customHeight="1" x14ac:dyDescent="0.2">
      <c r="AG1573" s="118"/>
    </row>
    <row r="1574" spans="33:33" ht="12.95" customHeight="1" x14ac:dyDescent="0.2">
      <c r="AG1574" s="118"/>
    </row>
    <row r="1575" spans="33:33" ht="12.95" customHeight="1" x14ac:dyDescent="0.2">
      <c r="AG1575" s="118"/>
    </row>
    <row r="1576" spans="33:33" ht="12.95" customHeight="1" x14ac:dyDescent="0.2">
      <c r="AG1576" s="118"/>
    </row>
    <row r="1577" spans="33:33" ht="12.95" customHeight="1" x14ac:dyDescent="0.2">
      <c r="AG1577" s="118"/>
    </row>
    <row r="1578" spans="33:33" ht="12.95" customHeight="1" x14ac:dyDescent="0.2">
      <c r="AG1578" s="118"/>
    </row>
    <row r="1579" spans="33:33" ht="12.95" customHeight="1" x14ac:dyDescent="0.2">
      <c r="AG1579" s="118"/>
    </row>
    <row r="1580" spans="33:33" ht="12.95" customHeight="1" x14ac:dyDescent="0.2">
      <c r="AG1580" s="118"/>
    </row>
    <row r="1581" spans="33:33" ht="12.95" customHeight="1" x14ac:dyDescent="0.2">
      <c r="AG1581" s="118"/>
    </row>
    <row r="1582" spans="33:33" ht="12.95" customHeight="1" x14ac:dyDescent="0.2">
      <c r="AG1582" s="118"/>
    </row>
    <row r="1583" spans="33:33" ht="12.95" customHeight="1" x14ac:dyDescent="0.2">
      <c r="AG1583" s="118"/>
    </row>
    <row r="1584" spans="33:33" ht="12.95" customHeight="1" x14ac:dyDescent="0.2">
      <c r="AG1584" s="118"/>
    </row>
    <row r="1585" spans="33:33" ht="12.95" customHeight="1" x14ac:dyDescent="0.2">
      <c r="AG1585" s="118"/>
    </row>
    <row r="1586" spans="33:33" ht="12.95" customHeight="1" x14ac:dyDescent="0.2">
      <c r="AG1586" s="118"/>
    </row>
    <row r="1587" spans="33:33" ht="12.95" customHeight="1" x14ac:dyDescent="0.2">
      <c r="AG1587" s="118"/>
    </row>
    <row r="1588" spans="33:33" ht="12.95" customHeight="1" x14ac:dyDescent="0.2">
      <c r="AG1588" s="118"/>
    </row>
    <row r="1589" spans="33:33" ht="12.95" customHeight="1" x14ac:dyDescent="0.2">
      <c r="AG1589" s="118"/>
    </row>
    <row r="1590" spans="33:33" ht="12.95" customHeight="1" x14ac:dyDescent="0.2">
      <c r="AG1590" s="118"/>
    </row>
    <row r="1591" spans="33:33" ht="12.95" customHeight="1" x14ac:dyDescent="0.2">
      <c r="AG1591" s="118"/>
    </row>
    <row r="1592" spans="33:33" ht="12.95" customHeight="1" x14ac:dyDescent="0.2">
      <c r="AG1592" s="118"/>
    </row>
    <row r="1593" spans="33:33" ht="12.95" customHeight="1" x14ac:dyDescent="0.2">
      <c r="AG1593" s="118"/>
    </row>
    <row r="1594" spans="33:33" ht="12.95" customHeight="1" x14ac:dyDescent="0.2">
      <c r="AG1594" s="118"/>
    </row>
    <row r="1595" spans="33:33" ht="12.95" customHeight="1" x14ac:dyDescent="0.2">
      <c r="AG1595" s="118"/>
    </row>
    <row r="1596" spans="33:33" ht="12.95" customHeight="1" x14ac:dyDescent="0.2">
      <c r="AG1596" s="118"/>
    </row>
    <row r="1597" spans="33:33" ht="12.95" customHeight="1" x14ac:dyDescent="0.2">
      <c r="AG1597" s="118"/>
    </row>
    <row r="1598" spans="33:33" ht="12.95" customHeight="1" x14ac:dyDescent="0.2">
      <c r="AG1598" s="118"/>
    </row>
    <row r="1599" spans="33:33" ht="12.95" customHeight="1" x14ac:dyDescent="0.2">
      <c r="AG1599" s="118"/>
    </row>
    <row r="1600" spans="33:33" ht="12.95" customHeight="1" x14ac:dyDescent="0.2">
      <c r="AG1600" s="118"/>
    </row>
    <row r="1601" spans="33:33" ht="12.95" customHeight="1" x14ac:dyDescent="0.2">
      <c r="AG1601" s="118"/>
    </row>
    <row r="1602" spans="33:33" ht="12.95" customHeight="1" x14ac:dyDescent="0.2">
      <c r="AG1602" s="118"/>
    </row>
    <row r="1603" spans="33:33" ht="12.95" customHeight="1" x14ac:dyDescent="0.2">
      <c r="AG1603" s="118"/>
    </row>
    <row r="1604" spans="33:33" ht="12.95" customHeight="1" x14ac:dyDescent="0.2">
      <c r="AG1604" s="118"/>
    </row>
    <row r="1605" spans="33:33" ht="12.95" customHeight="1" x14ac:dyDescent="0.2">
      <c r="AG1605" s="118"/>
    </row>
    <row r="1606" spans="33:33" ht="12.95" customHeight="1" x14ac:dyDescent="0.2">
      <c r="AG1606" s="118"/>
    </row>
    <row r="1607" spans="33:33" ht="12.95" customHeight="1" x14ac:dyDescent="0.2">
      <c r="AG1607" s="118"/>
    </row>
    <row r="1608" spans="33:33" ht="12.95" customHeight="1" x14ac:dyDescent="0.2">
      <c r="AG1608" s="118"/>
    </row>
    <row r="1609" spans="33:33" ht="12.95" customHeight="1" x14ac:dyDescent="0.2">
      <c r="AG1609" s="118"/>
    </row>
    <row r="1610" spans="33:33" ht="12.95" customHeight="1" x14ac:dyDescent="0.2">
      <c r="AG1610" s="118"/>
    </row>
    <row r="1611" spans="33:33" ht="12.95" customHeight="1" x14ac:dyDescent="0.2">
      <c r="AG1611" s="118"/>
    </row>
    <row r="1612" spans="33:33" ht="12.95" customHeight="1" x14ac:dyDescent="0.2">
      <c r="AG1612" s="118"/>
    </row>
    <row r="1613" spans="33:33" ht="12.95" customHeight="1" x14ac:dyDescent="0.2">
      <c r="AG1613" s="118"/>
    </row>
    <row r="1614" spans="33:33" ht="12.95" customHeight="1" x14ac:dyDescent="0.2">
      <c r="AG1614" s="118"/>
    </row>
    <row r="1615" spans="33:33" ht="12.95" customHeight="1" x14ac:dyDescent="0.2">
      <c r="AG1615" s="118"/>
    </row>
    <row r="1616" spans="33:33" ht="12.95" customHeight="1" x14ac:dyDescent="0.2">
      <c r="AG1616" s="118"/>
    </row>
    <row r="1617" spans="33:33" ht="12.95" customHeight="1" x14ac:dyDescent="0.2">
      <c r="AG1617" s="118"/>
    </row>
    <row r="1618" spans="33:33" ht="12.95" customHeight="1" x14ac:dyDescent="0.2">
      <c r="AG1618" s="118"/>
    </row>
    <row r="1619" spans="33:33" ht="12.95" customHeight="1" x14ac:dyDescent="0.2">
      <c r="AG1619" s="118"/>
    </row>
    <row r="1620" spans="33:33" ht="12.95" customHeight="1" x14ac:dyDescent="0.2">
      <c r="AG1620" s="118"/>
    </row>
    <row r="1621" spans="33:33" ht="12.95" customHeight="1" x14ac:dyDescent="0.2">
      <c r="AG1621" s="118"/>
    </row>
    <row r="1622" spans="33:33" ht="12.95" customHeight="1" x14ac:dyDescent="0.2">
      <c r="AG1622" s="118"/>
    </row>
    <row r="1623" spans="33:33" ht="12.95" customHeight="1" x14ac:dyDescent="0.2">
      <c r="AG1623" s="118"/>
    </row>
    <row r="1624" spans="33:33" ht="12.95" customHeight="1" x14ac:dyDescent="0.2">
      <c r="AG1624" s="118"/>
    </row>
    <row r="1625" spans="33:33" ht="12.95" customHeight="1" x14ac:dyDescent="0.2">
      <c r="AG1625" s="118"/>
    </row>
    <row r="1626" spans="33:33" ht="12.95" customHeight="1" x14ac:dyDescent="0.2">
      <c r="AG1626" s="118"/>
    </row>
    <row r="1627" spans="33:33" ht="12.95" customHeight="1" x14ac:dyDescent="0.2">
      <c r="AG1627" s="118"/>
    </row>
    <row r="1628" spans="33:33" ht="12.95" customHeight="1" x14ac:dyDescent="0.2">
      <c r="AG1628" s="118"/>
    </row>
    <row r="1629" spans="33:33" ht="12.95" customHeight="1" x14ac:dyDescent="0.2">
      <c r="AG1629" s="118"/>
    </row>
    <row r="1630" spans="33:33" ht="12.95" customHeight="1" x14ac:dyDescent="0.2">
      <c r="AG1630" s="118"/>
    </row>
    <row r="1631" spans="33:33" ht="12.95" customHeight="1" x14ac:dyDescent="0.2">
      <c r="AG1631" s="118"/>
    </row>
    <row r="1632" spans="33:33" ht="12.95" customHeight="1" x14ac:dyDescent="0.2">
      <c r="AG1632" s="118"/>
    </row>
    <row r="1633" spans="33:48" ht="12.95" customHeight="1" x14ac:dyDescent="0.2">
      <c r="AG1633" s="118"/>
    </row>
    <row r="1634" spans="33:48" ht="12.95" customHeight="1" x14ac:dyDescent="0.2">
      <c r="AG1634" s="118"/>
    </row>
    <row r="1635" spans="33:48" ht="12.95" customHeight="1" x14ac:dyDescent="0.2">
      <c r="AG1635" s="118"/>
    </row>
    <row r="1636" spans="33:48" ht="12.95" customHeight="1" x14ac:dyDescent="0.2">
      <c r="AG1636" s="118"/>
    </row>
    <row r="1637" spans="33:48" ht="12.95" customHeight="1" x14ac:dyDescent="0.2">
      <c r="AG1637" s="118"/>
      <c r="AV1637" s="111"/>
    </row>
    <row r="1638" spans="33:48" ht="12.95" customHeight="1" x14ac:dyDescent="0.2">
      <c r="AG1638" s="118"/>
    </row>
    <row r="1639" spans="33:48" ht="12.95" customHeight="1" x14ac:dyDescent="0.2">
      <c r="AG1639" s="118"/>
    </row>
    <row r="1640" spans="33:48" ht="12.95" customHeight="1" x14ac:dyDescent="0.2">
      <c r="AG1640" s="118"/>
    </row>
    <row r="1641" spans="33:48" ht="12.95" customHeight="1" x14ac:dyDescent="0.2">
      <c r="AG1641" s="118"/>
    </row>
    <row r="1642" spans="33:48" ht="12.95" customHeight="1" x14ac:dyDescent="0.2">
      <c r="AG1642" s="118"/>
    </row>
    <row r="1643" spans="33:48" ht="12.95" customHeight="1" x14ac:dyDescent="0.2">
      <c r="AG1643" s="118"/>
    </row>
    <row r="1644" spans="33:48" ht="12.95" customHeight="1" x14ac:dyDescent="0.2">
      <c r="AG1644" s="118"/>
    </row>
    <row r="1645" spans="33:48" ht="12.95" customHeight="1" x14ac:dyDescent="0.2">
      <c r="AG1645" s="118"/>
    </row>
    <row r="1646" spans="33:48" ht="12.95" customHeight="1" x14ac:dyDescent="0.2">
      <c r="AG1646" s="118"/>
    </row>
    <row r="1647" spans="33:48" ht="12.95" customHeight="1" x14ac:dyDescent="0.2">
      <c r="AG1647" s="118"/>
    </row>
    <row r="1648" spans="33:48" ht="12.95" customHeight="1" x14ac:dyDescent="0.2">
      <c r="AG1648" s="118"/>
    </row>
    <row r="1649" spans="33:33" ht="12.95" customHeight="1" x14ac:dyDescent="0.2">
      <c r="AG1649" s="118"/>
    </row>
    <row r="1650" spans="33:33" ht="12.95" customHeight="1" x14ac:dyDescent="0.2">
      <c r="AG1650" s="118"/>
    </row>
    <row r="1651" spans="33:33" ht="12.95" customHeight="1" x14ac:dyDescent="0.2">
      <c r="AG1651" s="118"/>
    </row>
    <row r="1652" spans="33:33" ht="12.95" customHeight="1" x14ac:dyDescent="0.2">
      <c r="AG1652" s="118"/>
    </row>
    <row r="1653" spans="33:33" ht="12.95" customHeight="1" x14ac:dyDescent="0.2">
      <c r="AG1653" s="118"/>
    </row>
    <row r="1654" spans="33:33" ht="12.95" customHeight="1" x14ac:dyDescent="0.2">
      <c r="AG1654" s="118"/>
    </row>
    <row r="1655" spans="33:33" ht="12.95" customHeight="1" x14ac:dyDescent="0.2">
      <c r="AG1655" s="118"/>
    </row>
    <row r="1656" spans="33:33" ht="12.95" customHeight="1" x14ac:dyDescent="0.2">
      <c r="AG1656" s="118"/>
    </row>
    <row r="1657" spans="33:33" ht="12.95" customHeight="1" x14ac:dyDescent="0.2">
      <c r="AG1657" s="118"/>
    </row>
    <row r="1658" spans="33:33" ht="12.95" customHeight="1" x14ac:dyDescent="0.2">
      <c r="AG1658" s="118"/>
    </row>
    <row r="1659" spans="33:33" ht="12.95" customHeight="1" x14ac:dyDescent="0.2">
      <c r="AG1659" s="118"/>
    </row>
    <row r="1660" spans="33:33" ht="12.95" customHeight="1" x14ac:dyDescent="0.2">
      <c r="AG1660" s="118"/>
    </row>
    <row r="1661" spans="33:33" ht="12.95" customHeight="1" x14ac:dyDescent="0.2">
      <c r="AG1661" s="118"/>
    </row>
    <row r="1662" spans="33:33" ht="12.95" customHeight="1" x14ac:dyDescent="0.2">
      <c r="AG1662" s="118"/>
    </row>
    <row r="1663" spans="33:33" ht="12.95" customHeight="1" x14ac:dyDescent="0.2">
      <c r="AG1663" s="118"/>
    </row>
    <row r="1664" spans="33:33" ht="12.95" customHeight="1" x14ac:dyDescent="0.2">
      <c r="AG1664" s="118"/>
    </row>
    <row r="1665" spans="33:33" ht="12.95" customHeight="1" x14ac:dyDescent="0.2">
      <c r="AG1665" s="118"/>
    </row>
    <row r="1666" spans="33:33" ht="12.95" customHeight="1" x14ac:dyDescent="0.2">
      <c r="AG1666" s="118"/>
    </row>
    <row r="1667" spans="33:33" ht="12.95" customHeight="1" x14ac:dyDescent="0.2">
      <c r="AG1667" s="118"/>
    </row>
    <row r="1668" spans="33:33" ht="12.95" customHeight="1" x14ac:dyDescent="0.2">
      <c r="AG1668" s="118"/>
    </row>
    <row r="1669" spans="33:33" ht="12.95" customHeight="1" x14ac:dyDescent="0.2">
      <c r="AG1669" s="118"/>
    </row>
    <row r="1670" spans="33:33" ht="12.95" customHeight="1" x14ac:dyDescent="0.2">
      <c r="AG1670" s="118"/>
    </row>
    <row r="1671" spans="33:33" ht="12.95" customHeight="1" x14ac:dyDescent="0.2">
      <c r="AG1671" s="118"/>
    </row>
    <row r="1672" spans="33:33" ht="12.95" customHeight="1" x14ac:dyDescent="0.2">
      <c r="AG1672" s="118"/>
    </row>
    <row r="1673" spans="33:33" ht="12.95" customHeight="1" x14ac:dyDescent="0.2">
      <c r="AG1673" s="118"/>
    </row>
    <row r="1674" spans="33:33" ht="12.95" customHeight="1" x14ac:dyDescent="0.2">
      <c r="AG1674" s="118"/>
    </row>
    <row r="1675" spans="33:33" ht="12.95" customHeight="1" x14ac:dyDescent="0.2">
      <c r="AG1675" s="118"/>
    </row>
    <row r="1676" spans="33:33" ht="12.95" customHeight="1" x14ac:dyDescent="0.2">
      <c r="AG1676" s="118"/>
    </row>
    <row r="1677" spans="33:33" ht="12.95" customHeight="1" x14ac:dyDescent="0.2">
      <c r="AG1677" s="118"/>
    </row>
    <row r="1678" spans="33:33" ht="12.95" customHeight="1" x14ac:dyDescent="0.2">
      <c r="AG1678" s="118"/>
    </row>
    <row r="1679" spans="33:33" ht="12.95" customHeight="1" x14ac:dyDescent="0.2">
      <c r="AG1679" s="118"/>
    </row>
    <row r="1680" spans="33:33" ht="12.95" customHeight="1" x14ac:dyDescent="0.2">
      <c r="AG1680" s="118"/>
    </row>
    <row r="1681" spans="33:33" ht="12.95" customHeight="1" x14ac:dyDescent="0.2">
      <c r="AG1681" s="118"/>
    </row>
    <row r="1682" spans="33:33" ht="12.95" customHeight="1" x14ac:dyDescent="0.2">
      <c r="AG1682" s="118"/>
    </row>
    <row r="1683" spans="33:33" ht="12.95" customHeight="1" x14ac:dyDescent="0.2">
      <c r="AG1683" s="118"/>
    </row>
    <row r="1684" spans="33:33" ht="12.95" customHeight="1" x14ac:dyDescent="0.2">
      <c r="AG1684" s="118"/>
    </row>
    <row r="1685" spans="33:33" ht="12.95" customHeight="1" x14ac:dyDescent="0.2">
      <c r="AG1685" s="118"/>
    </row>
    <row r="1686" spans="33:33" ht="12.95" customHeight="1" x14ac:dyDescent="0.2">
      <c r="AG1686" s="118"/>
    </row>
    <row r="1687" spans="33:33" ht="12.95" customHeight="1" x14ac:dyDescent="0.2">
      <c r="AG1687" s="118"/>
    </row>
    <row r="1688" spans="33:33" ht="12.95" customHeight="1" x14ac:dyDescent="0.2">
      <c r="AG1688" s="118"/>
    </row>
    <row r="1689" spans="33:33" ht="12.95" customHeight="1" x14ac:dyDescent="0.2">
      <c r="AG1689" s="118"/>
    </row>
    <row r="1690" spans="33:33" ht="12.95" customHeight="1" x14ac:dyDescent="0.2">
      <c r="AG1690" s="118"/>
    </row>
    <row r="1691" spans="33:33" ht="12.95" customHeight="1" x14ac:dyDescent="0.2">
      <c r="AG1691" s="118"/>
    </row>
    <row r="1692" spans="33:33" ht="12.95" customHeight="1" x14ac:dyDescent="0.2">
      <c r="AG1692" s="118"/>
    </row>
    <row r="1693" spans="33:33" ht="12.95" customHeight="1" x14ac:dyDescent="0.2">
      <c r="AG1693" s="118"/>
    </row>
    <row r="1694" spans="33:33" ht="12.95" customHeight="1" x14ac:dyDescent="0.2">
      <c r="AG1694" s="118"/>
    </row>
    <row r="1695" spans="33:33" ht="12.95" customHeight="1" x14ac:dyDescent="0.2">
      <c r="AG1695" s="118"/>
    </row>
    <row r="1696" spans="33:33" ht="12.95" customHeight="1" x14ac:dyDescent="0.2">
      <c r="AG1696" s="118"/>
    </row>
    <row r="1697" spans="33:33" ht="12.95" customHeight="1" x14ac:dyDescent="0.2">
      <c r="AG1697" s="118"/>
    </row>
    <row r="1698" spans="33:33" ht="12.95" customHeight="1" x14ac:dyDescent="0.2">
      <c r="AG1698" s="118"/>
    </row>
    <row r="1699" spans="33:33" ht="12.95" customHeight="1" x14ac:dyDescent="0.2">
      <c r="AG1699" s="118"/>
    </row>
    <row r="1700" spans="33:33" ht="12.95" customHeight="1" x14ac:dyDescent="0.2">
      <c r="AG1700" s="118"/>
    </row>
    <row r="1701" spans="33:33" ht="12.95" customHeight="1" x14ac:dyDescent="0.2">
      <c r="AG1701" s="118"/>
    </row>
    <row r="1702" spans="33:33" ht="12.95" customHeight="1" x14ac:dyDescent="0.2">
      <c r="AG1702" s="118"/>
    </row>
    <row r="1703" spans="33:33" ht="12.95" customHeight="1" x14ac:dyDescent="0.2">
      <c r="AG1703" s="118"/>
    </row>
    <row r="1704" spans="33:33" ht="12.95" customHeight="1" x14ac:dyDescent="0.2">
      <c r="AG1704" s="118"/>
    </row>
    <row r="1705" spans="33:33" ht="12.95" customHeight="1" x14ac:dyDescent="0.2">
      <c r="AG1705" s="118"/>
    </row>
    <row r="1706" spans="33:33" ht="12.95" customHeight="1" x14ac:dyDescent="0.2">
      <c r="AG1706" s="118"/>
    </row>
    <row r="1707" spans="33:33" ht="12.95" customHeight="1" x14ac:dyDescent="0.2">
      <c r="AG1707" s="118"/>
    </row>
    <row r="1708" spans="33:33" ht="12.95" customHeight="1" x14ac:dyDescent="0.2">
      <c r="AG1708" s="118"/>
    </row>
    <row r="1709" spans="33:33" ht="12.95" customHeight="1" x14ac:dyDescent="0.2">
      <c r="AG1709" s="118"/>
    </row>
    <row r="1710" spans="33:33" ht="12.95" customHeight="1" x14ac:dyDescent="0.2">
      <c r="AG1710" s="118"/>
    </row>
    <row r="1711" spans="33:33" ht="12.95" customHeight="1" x14ac:dyDescent="0.2">
      <c r="AG1711" s="118"/>
    </row>
    <row r="1712" spans="33:33" ht="12.95" customHeight="1" x14ac:dyDescent="0.2">
      <c r="AG1712" s="118"/>
    </row>
    <row r="1713" spans="33:33" ht="12.95" customHeight="1" x14ac:dyDescent="0.2">
      <c r="AG1713" s="118"/>
    </row>
    <row r="1714" spans="33:33" ht="12.95" customHeight="1" x14ac:dyDescent="0.2">
      <c r="AG1714" s="118"/>
    </row>
    <row r="1715" spans="33:33" ht="12.95" customHeight="1" x14ac:dyDescent="0.2">
      <c r="AG1715" s="118"/>
    </row>
    <row r="1716" spans="33:33" ht="12.95" customHeight="1" x14ac:dyDescent="0.2">
      <c r="AG1716" s="118"/>
    </row>
    <row r="1717" spans="33:33" ht="12.95" customHeight="1" x14ac:dyDescent="0.2">
      <c r="AG1717" s="118"/>
    </row>
    <row r="1718" spans="33:33" ht="12.95" customHeight="1" x14ac:dyDescent="0.2">
      <c r="AG1718" s="118"/>
    </row>
    <row r="1719" spans="33:33" ht="12.95" customHeight="1" x14ac:dyDescent="0.2">
      <c r="AG1719" s="118"/>
    </row>
    <row r="1720" spans="33:33" ht="12.95" customHeight="1" x14ac:dyDescent="0.2">
      <c r="AG1720" s="118"/>
    </row>
    <row r="1721" spans="33:33" ht="12.95" customHeight="1" x14ac:dyDescent="0.2">
      <c r="AG1721" s="118"/>
    </row>
    <row r="1722" spans="33:33" ht="12.95" customHeight="1" x14ac:dyDescent="0.2">
      <c r="AG1722" s="118"/>
    </row>
    <row r="1723" spans="33:33" ht="12.95" customHeight="1" x14ac:dyDescent="0.2">
      <c r="AG1723" s="118"/>
    </row>
    <row r="1724" spans="33:33" ht="12.95" customHeight="1" x14ac:dyDescent="0.2">
      <c r="AG1724" s="118"/>
    </row>
    <row r="1725" spans="33:33" ht="12.95" customHeight="1" x14ac:dyDescent="0.2">
      <c r="AG1725" s="118"/>
    </row>
    <row r="1726" spans="33:33" ht="12.95" customHeight="1" x14ac:dyDescent="0.2">
      <c r="AG1726" s="118"/>
    </row>
    <row r="1727" spans="33:33" ht="12.95" customHeight="1" x14ac:dyDescent="0.2">
      <c r="AG1727" s="118"/>
    </row>
    <row r="1728" spans="33:33" ht="12.95" customHeight="1" x14ac:dyDescent="0.2">
      <c r="AG1728" s="118"/>
    </row>
    <row r="1729" spans="33:33" ht="12.95" customHeight="1" x14ac:dyDescent="0.2">
      <c r="AG1729" s="118"/>
    </row>
    <row r="1730" spans="33:33" ht="12.95" customHeight="1" x14ac:dyDescent="0.2">
      <c r="AG1730" s="118"/>
    </row>
    <row r="1731" spans="33:33" ht="12.95" customHeight="1" x14ac:dyDescent="0.2">
      <c r="AG1731" s="118"/>
    </row>
    <row r="1732" spans="33:33" ht="12.95" customHeight="1" x14ac:dyDescent="0.2">
      <c r="AG1732" s="118"/>
    </row>
    <row r="1733" spans="33:33" ht="12.95" customHeight="1" x14ac:dyDescent="0.2">
      <c r="AG1733" s="118"/>
    </row>
    <row r="1734" spans="33:33" ht="12.95" customHeight="1" x14ac:dyDescent="0.2">
      <c r="AG1734" s="118"/>
    </row>
    <row r="1735" spans="33:33" ht="12.95" customHeight="1" x14ac:dyDescent="0.2">
      <c r="AG1735" s="118"/>
    </row>
    <row r="1736" spans="33:33" ht="12.95" customHeight="1" x14ac:dyDescent="0.2">
      <c r="AG1736" s="118"/>
    </row>
    <row r="1737" spans="33:33" ht="12.95" customHeight="1" x14ac:dyDescent="0.2">
      <c r="AG1737" s="118"/>
    </row>
    <row r="1738" spans="33:33" ht="12.95" customHeight="1" x14ac:dyDescent="0.2">
      <c r="AG1738" s="118"/>
    </row>
    <row r="1739" spans="33:33" ht="12.95" customHeight="1" x14ac:dyDescent="0.2">
      <c r="AG1739" s="118"/>
    </row>
    <row r="1740" spans="33:33" ht="12.95" customHeight="1" x14ac:dyDescent="0.2">
      <c r="AG1740" s="118"/>
    </row>
    <row r="1741" spans="33:33" ht="12.95" customHeight="1" x14ac:dyDescent="0.2">
      <c r="AG1741" s="118"/>
    </row>
    <row r="1742" spans="33:33" ht="12.95" customHeight="1" x14ac:dyDescent="0.2">
      <c r="AG1742" s="118"/>
    </row>
    <row r="1743" spans="33:33" ht="12.95" customHeight="1" x14ac:dyDescent="0.2">
      <c r="AG1743" s="118"/>
    </row>
    <row r="1744" spans="33:33" ht="12.95" customHeight="1" x14ac:dyDescent="0.2">
      <c r="AG1744" s="118"/>
    </row>
    <row r="1745" spans="33:33" ht="12.95" customHeight="1" x14ac:dyDescent="0.2">
      <c r="AG1745" s="118"/>
    </row>
    <row r="1746" spans="33:33" ht="12.95" customHeight="1" x14ac:dyDescent="0.2">
      <c r="AG1746" s="118"/>
    </row>
    <row r="1747" spans="33:33" ht="12.95" customHeight="1" x14ac:dyDescent="0.2">
      <c r="AG1747" s="118"/>
    </row>
    <row r="1748" spans="33:33" ht="12.95" customHeight="1" x14ac:dyDescent="0.2">
      <c r="AG1748" s="118"/>
    </row>
    <row r="1749" spans="33:33" ht="12.95" customHeight="1" x14ac:dyDescent="0.2">
      <c r="AG1749" s="118"/>
    </row>
    <row r="1750" spans="33:33" ht="12.95" customHeight="1" x14ac:dyDescent="0.2">
      <c r="AG1750" s="118"/>
    </row>
    <row r="1751" spans="33:33" ht="12.95" customHeight="1" x14ac:dyDescent="0.2">
      <c r="AG1751" s="118"/>
    </row>
    <row r="1752" spans="33:33" ht="12.95" customHeight="1" x14ac:dyDescent="0.2">
      <c r="AG1752" s="118"/>
    </row>
    <row r="1753" spans="33:33" ht="12.95" customHeight="1" x14ac:dyDescent="0.2">
      <c r="AG1753" s="118"/>
    </row>
    <row r="1754" spans="33:33" ht="12.95" customHeight="1" x14ac:dyDescent="0.2">
      <c r="AG1754" s="118"/>
    </row>
    <row r="1755" spans="33:33" ht="12.95" customHeight="1" x14ac:dyDescent="0.2">
      <c r="AG1755" s="118"/>
    </row>
    <row r="1756" spans="33:33" ht="12.95" customHeight="1" x14ac:dyDescent="0.2">
      <c r="AG1756" s="118"/>
    </row>
    <row r="1757" spans="33:33" ht="12.95" customHeight="1" x14ac:dyDescent="0.2">
      <c r="AG1757" s="118"/>
    </row>
    <row r="1758" spans="33:33" ht="12.95" customHeight="1" x14ac:dyDescent="0.2">
      <c r="AG1758" s="118"/>
    </row>
    <row r="1759" spans="33:33" ht="12.95" customHeight="1" x14ac:dyDescent="0.2">
      <c r="AG1759" s="118"/>
    </row>
    <row r="1760" spans="33:33" ht="12.95" customHeight="1" x14ac:dyDescent="0.2">
      <c r="AG1760" s="118"/>
    </row>
    <row r="1761" spans="33:33" ht="12.95" customHeight="1" x14ac:dyDescent="0.2">
      <c r="AG1761" s="118"/>
    </row>
    <row r="1762" spans="33:33" ht="12.95" customHeight="1" x14ac:dyDescent="0.2">
      <c r="AG1762" s="118"/>
    </row>
    <row r="1763" spans="33:33" ht="12.95" customHeight="1" x14ac:dyDescent="0.2">
      <c r="AG1763" s="118"/>
    </row>
    <row r="1764" spans="33:33" ht="12.95" customHeight="1" x14ac:dyDescent="0.2">
      <c r="AG1764" s="118"/>
    </row>
    <row r="1765" spans="33:33" ht="12.95" customHeight="1" x14ac:dyDescent="0.2">
      <c r="AG1765" s="118"/>
    </row>
    <row r="1766" spans="33:33" ht="12.95" customHeight="1" x14ac:dyDescent="0.2">
      <c r="AG1766" s="118"/>
    </row>
    <row r="1767" spans="33:33" ht="12.95" customHeight="1" x14ac:dyDescent="0.2">
      <c r="AG1767" s="118"/>
    </row>
    <row r="1768" spans="33:33" ht="12.95" customHeight="1" x14ac:dyDescent="0.2">
      <c r="AG1768" s="118"/>
    </row>
    <row r="1769" spans="33:33" ht="12.95" customHeight="1" x14ac:dyDescent="0.2">
      <c r="AG1769" s="118"/>
    </row>
    <row r="1770" spans="33:33" ht="12.95" customHeight="1" x14ac:dyDescent="0.2">
      <c r="AG1770" s="118"/>
    </row>
    <row r="1771" spans="33:33" ht="12.95" customHeight="1" x14ac:dyDescent="0.2">
      <c r="AG1771" s="118"/>
    </row>
    <row r="1772" spans="33:33" ht="12.95" customHeight="1" x14ac:dyDescent="0.2">
      <c r="AG1772" s="118"/>
    </row>
    <row r="1773" spans="33:33" ht="12.95" customHeight="1" x14ac:dyDescent="0.2">
      <c r="AG1773" s="118"/>
    </row>
    <row r="1774" spans="33:33" ht="12.95" customHeight="1" x14ac:dyDescent="0.2">
      <c r="AG1774" s="118"/>
    </row>
    <row r="1775" spans="33:33" ht="12.95" customHeight="1" x14ac:dyDescent="0.2">
      <c r="AG1775" s="118"/>
    </row>
    <row r="1776" spans="33:33" ht="12.95" customHeight="1" x14ac:dyDescent="0.2">
      <c r="AG1776" s="118"/>
    </row>
    <row r="1777" spans="33:33" ht="12.95" customHeight="1" x14ac:dyDescent="0.2">
      <c r="AG1777" s="118"/>
    </row>
    <row r="1778" spans="33:33" ht="12.95" customHeight="1" x14ac:dyDescent="0.2">
      <c r="AG1778" s="118"/>
    </row>
    <row r="1779" spans="33:33" ht="12.95" customHeight="1" x14ac:dyDescent="0.2">
      <c r="AG1779" s="118"/>
    </row>
    <row r="1780" spans="33:33" ht="12.95" customHeight="1" x14ac:dyDescent="0.2">
      <c r="AG1780" s="118"/>
    </row>
    <row r="1781" spans="33:33" ht="12.95" customHeight="1" x14ac:dyDescent="0.2">
      <c r="AG1781" s="118"/>
    </row>
    <row r="1782" spans="33:33" ht="12.95" customHeight="1" x14ac:dyDescent="0.2">
      <c r="AG1782" s="118"/>
    </row>
    <row r="1783" spans="33:33" ht="12.95" customHeight="1" x14ac:dyDescent="0.2">
      <c r="AG1783" s="118"/>
    </row>
    <row r="1784" spans="33:33" ht="12.95" customHeight="1" x14ac:dyDescent="0.2">
      <c r="AG1784" s="118"/>
    </row>
    <row r="1785" spans="33:33" ht="12.95" customHeight="1" x14ac:dyDescent="0.2">
      <c r="AG1785" s="118"/>
    </row>
    <row r="1786" spans="33:33" ht="12.95" customHeight="1" x14ac:dyDescent="0.2">
      <c r="AG1786" s="118"/>
    </row>
    <row r="1787" spans="33:33" ht="12.95" customHeight="1" x14ac:dyDescent="0.2">
      <c r="AG1787" s="118"/>
    </row>
    <row r="1788" spans="33:33" ht="12.95" customHeight="1" x14ac:dyDescent="0.2">
      <c r="AG1788" s="118"/>
    </row>
    <row r="1789" spans="33:33" ht="12.95" customHeight="1" x14ac:dyDescent="0.2">
      <c r="AG1789" s="118"/>
    </row>
    <row r="1790" spans="33:33" ht="12.95" customHeight="1" x14ac:dyDescent="0.2">
      <c r="AG1790" s="118"/>
    </row>
    <row r="1791" spans="33:33" ht="12.95" customHeight="1" x14ac:dyDescent="0.2">
      <c r="AG1791" s="118"/>
    </row>
    <row r="1792" spans="33:33" ht="12.95" customHeight="1" x14ac:dyDescent="0.2">
      <c r="AG1792" s="118"/>
    </row>
    <row r="1793" spans="33:33" ht="12.95" customHeight="1" x14ac:dyDescent="0.2">
      <c r="AG1793" s="118"/>
    </row>
    <row r="1794" spans="33:33" ht="12.95" customHeight="1" x14ac:dyDescent="0.2">
      <c r="AG1794" s="118"/>
    </row>
    <row r="1795" spans="33:33" ht="12.95" customHeight="1" x14ac:dyDescent="0.2">
      <c r="AG1795" s="118"/>
    </row>
    <row r="1796" spans="33:33" ht="12.95" customHeight="1" x14ac:dyDescent="0.2">
      <c r="AG1796" s="118"/>
    </row>
    <row r="1797" spans="33:33" ht="12.95" customHeight="1" x14ac:dyDescent="0.2">
      <c r="AG1797" s="118"/>
    </row>
    <row r="1798" spans="33:33" ht="12.95" customHeight="1" x14ac:dyDescent="0.2">
      <c r="AG1798" s="118"/>
    </row>
    <row r="1799" spans="33:33" ht="12.95" customHeight="1" x14ac:dyDescent="0.2">
      <c r="AG1799" s="118"/>
    </row>
    <row r="1800" spans="33:33" ht="12.95" customHeight="1" x14ac:dyDescent="0.2">
      <c r="AG1800" s="118"/>
    </row>
    <row r="1801" spans="33:33" ht="12.95" customHeight="1" x14ac:dyDescent="0.2">
      <c r="AG1801" s="118"/>
    </row>
    <row r="1802" spans="33:33" ht="12.95" customHeight="1" x14ac:dyDescent="0.2">
      <c r="AG1802" s="118"/>
    </row>
    <row r="1803" spans="33:33" ht="12.95" customHeight="1" x14ac:dyDescent="0.2">
      <c r="AG1803" s="118"/>
    </row>
    <row r="1804" spans="33:33" ht="12.95" customHeight="1" x14ac:dyDescent="0.2">
      <c r="AG1804" s="118"/>
    </row>
    <row r="1805" spans="33:33" ht="12.95" customHeight="1" x14ac:dyDescent="0.2">
      <c r="AG1805" s="118"/>
    </row>
    <row r="1806" spans="33:33" ht="12.95" customHeight="1" x14ac:dyDescent="0.2">
      <c r="AG1806" s="118"/>
    </row>
    <row r="1807" spans="33:33" ht="12.95" customHeight="1" x14ac:dyDescent="0.2">
      <c r="AG1807" s="118"/>
    </row>
    <row r="1808" spans="33:33" ht="12.95" customHeight="1" x14ac:dyDescent="0.2">
      <c r="AG1808" s="118"/>
    </row>
    <row r="1809" spans="33:33" ht="12.95" customHeight="1" x14ac:dyDescent="0.2">
      <c r="AG1809" s="118"/>
    </row>
    <row r="1810" spans="33:33" ht="12.95" customHeight="1" x14ac:dyDescent="0.2">
      <c r="AG1810" s="118"/>
    </row>
    <row r="1811" spans="33:33" ht="12.95" customHeight="1" x14ac:dyDescent="0.2">
      <c r="AG1811" s="118"/>
    </row>
    <row r="1812" spans="33:33" ht="12.95" customHeight="1" x14ac:dyDescent="0.2">
      <c r="AG1812" s="118"/>
    </row>
    <row r="1813" spans="33:33" ht="12.95" customHeight="1" x14ac:dyDescent="0.2">
      <c r="AG1813" s="118"/>
    </row>
    <row r="1814" spans="33:33" ht="12.95" customHeight="1" x14ac:dyDescent="0.2">
      <c r="AG1814" s="118"/>
    </row>
    <row r="1815" spans="33:33" ht="12.95" customHeight="1" x14ac:dyDescent="0.2">
      <c r="AG1815" s="118"/>
    </row>
    <row r="1816" spans="33:33" ht="12.95" customHeight="1" x14ac:dyDescent="0.2">
      <c r="AG1816" s="118"/>
    </row>
    <row r="1817" spans="33:33" ht="12.95" customHeight="1" x14ac:dyDescent="0.2">
      <c r="AG1817" s="118"/>
    </row>
    <row r="1818" spans="33:33" ht="12.95" customHeight="1" x14ac:dyDescent="0.2">
      <c r="AG1818" s="118"/>
    </row>
    <row r="1819" spans="33:33" ht="12.95" customHeight="1" x14ac:dyDescent="0.2">
      <c r="AG1819" s="118"/>
    </row>
    <row r="1820" spans="33:33" ht="12.95" customHeight="1" x14ac:dyDescent="0.2">
      <c r="AG1820" s="118"/>
    </row>
    <row r="1821" spans="33:33" ht="12.95" customHeight="1" x14ac:dyDescent="0.2">
      <c r="AG1821" s="118"/>
    </row>
    <row r="1822" spans="33:33" ht="12.95" customHeight="1" x14ac:dyDescent="0.2">
      <c r="AG1822" s="118"/>
    </row>
    <row r="1823" spans="33:33" ht="12.95" customHeight="1" x14ac:dyDescent="0.2">
      <c r="AG1823" s="118"/>
    </row>
    <row r="1824" spans="33:33" ht="12.95" customHeight="1" x14ac:dyDescent="0.2">
      <c r="AG1824" s="118"/>
    </row>
    <row r="1825" spans="33:33" ht="12.95" customHeight="1" x14ac:dyDescent="0.2">
      <c r="AG1825" s="118"/>
    </row>
    <row r="1826" spans="33:33" ht="12.95" customHeight="1" x14ac:dyDescent="0.2">
      <c r="AG1826" s="118"/>
    </row>
    <row r="1827" spans="33:33" ht="12.95" customHeight="1" x14ac:dyDescent="0.2">
      <c r="AG1827" s="118"/>
    </row>
    <row r="1828" spans="33:33" ht="12.95" customHeight="1" x14ac:dyDescent="0.2">
      <c r="AG1828" s="118"/>
    </row>
    <row r="1829" spans="33:33" ht="12.95" customHeight="1" x14ac:dyDescent="0.2">
      <c r="AG1829" s="118"/>
    </row>
    <row r="1830" spans="33:33" ht="12.95" customHeight="1" x14ac:dyDescent="0.2">
      <c r="AG1830" s="118"/>
    </row>
    <row r="1831" spans="33:33" ht="12.95" customHeight="1" x14ac:dyDescent="0.2">
      <c r="AG1831" s="118"/>
    </row>
    <row r="1832" spans="33:33" ht="12.95" customHeight="1" x14ac:dyDescent="0.2">
      <c r="AG1832" s="118"/>
    </row>
    <row r="1833" spans="33:33" ht="12.95" customHeight="1" x14ac:dyDescent="0.2">
      <c r="AG1833" s="118"/>
    </row>
    <row r="1834" spans="33:33" ht="12.95" customHeight="1" x14ac:dyDescent="0.2">
      <c r="AG1834" s="118"/>
    </row>
    <row r="1835" spans="33:33" ht="12.95" customHeight="1" x14ac:dyDescent="0.2">
      <c r="AG1835" s="118"/>
    </row>
    <row r="1836" spans="33:33" ht="12.95" customHeight="1" x14ac:dyDescent="0.2">
      <c r="AG1836" s="118"/>
    </row>
    <row r="1837" spans="33:33" ht="12.95" customHeight="1" x14ac:dyDescent="0.2">
      <c r="AG1837" s="118"/>
    </row>
    <row r="1838" spans="33:33" ht="12.95" customHeight="1" x14ac:dyDescent="0.2">
      <c r="AG1838" s="118"/>
    </row>
    <row r="1839" spans="33:33" ht="12.95" customHeight="1" x14ac:dyDescent="0.2">
      <c r="AG1839" s="118"/>
    </row>
    <row r="1840" spans="33:33" ht="12.95" customHeight="1" x14ac:dyDescent="0.2">
      <c r="AG1840" s="118"/>
    </row>
    <row r="1841" spans="33:33" ht="12.95" customHeight="1" x14ac:dyDescent="0.2">
      <c r="AG1841" s="118"/>
    </row>
    <row r="1842" spans="33:33" ht="12.95" customHeight="1" x14ac:dyDescent="0.2">
      <c r="AG1842" s="118"/>
    </row>
    <row r="1843" spans="33:33" ht="12.95" customHeight="1" x14ac:dyDescent="0.2">
      <c r="AG1843" s="118"/>
    </row>
    <row r="1844" spans="33:33" ht="12.95" customHeight="1" x14ac:dyDescent="0.2">
      <c r="AG1844" s="118"/>
    </row>
    <row r="1845" spans="33:33" ht="12.95" customHeight="1" x14ac:dyDescent="0.2">
      <c r="AG1845" s="118"/>
    </row>
    <row r="1846" spans="33:33" ht="12.95" customHeight="1" x14ac:dyDescent="0.2">
      <c r="AG1846" s="118"/>
    </row>
    <row r="1847" spans="33:33" ht="12.95" customHeight="1" x14ac:dyDescent="0.2">
      <c r="AG1847" s="118"/>
    </row>
    <row r="1848" spans="33:33" ht="12.95" customHeight="1" x14ac:dyDescent="0.2">
      <c r="AG1848" s="118"/>
    </row>
    <row r="1849" spans="33:33" ht="12.95" customHeight="1" x14ac:dyDescent="0.2">
      <c r="AG1849" s="118"/>
    </row>
    <row r="1850" spans="33:33" ht="12.95" customHeight="1" x14ac:dyDescent="0.2">
      <c r="AG1850" s="118"/>
    </row>
    <row r="1851" spans="33:33" ht="12.95" customHeight="1" x14ac:dyDescent="0.2">
      <c r="AG1851" s="118"/>
    </row>
    <row r="1852" spans="33:33" ht="12.95" customHeight="1" x14ac:dyDescent="0.2">
      <c r="AG1852" s="118"/>
    </row>
    <row r="1853" spans="33:33" ht="12.95" customHeight="1" x14ac:dyDescent="0.2">
      <c r="AG1853" s="118"/>
    </row>
    <row r="1854" spans="33:33" ht="12.95" customHeight="1" x14ac:dyDescent="0.2">
      <c r="AG1854" s="118"/>
    </row>
    <row r="1855" spans="33:33" ht="12.95" customHeight="1" x14ac:dyDescent="0.2">
      <c r="AG1855" s="118"/>
    </row>
    <row r="1856" spans="33:33" ht="12.95" customHeight="1" x14ac:dyDescent="0.2">
      <c r="AG1856" s="118"/>
    </row>
    <row r="1857" spans="33:33" ht="12.95" customHeight="1" x14ac:dyDescent="0.2">
      <c r="AG1857" s="118"/>
    </row>
    <row r="1858" spans="33:33" ht="12.95" customHeight="1" x14ac:dyDescent="0.2">
      <c r="AG1858" s="118"/>
    </row>
    <row r="1859" spans="33:33" ht="12.95" customHeight="1" x14ac:dyDescent="0.2">
      <c r="AG1859" s="118"/>
    </row>
    <row r="1860" spans="33:33" ht="12.95" customHeight="1" x14ac:dyDescent="0.2">
      <c r="AG1860" s="118"/>
    </row>
    <row r="1861" spans="33:33" ht="12.95" customHeight="1" x14ac:dyDescent="0.2">
      <c r="AG1861" s="118"/>
    </row>
    <row r="1862" spans="33:33" ht="12.95" customHeight="1" x14ac:dyDescent="0.2">
      <c r="AG1862" s="118"/>
    </row>
    <row r="1863" spans="33:33" ht="12.95" customHeight="1" x14ac:dyDescent="0.2">
      <c r="AG1863" s="118"/>
    </row>
    <row r="1864" spans="33:33" ht="12.95" customHeight="1" x14ac:dyDescent="0.2">
      <c r="AG1864" s="118"/>
    </row>
    <row r="1865" spans="33:33" ht="12.95" customHeight="1" x14ac:dyDescent="0.2">
      <c r="AG1865" s="118"/>
    </row>
    <row r="1866" spans="33:33" ht="12.95" customHeight="1" x14ac:dyDescent="0.2">
      <c r="AG1866" s="118"/>
    </row>
    <row r="1867" spans="33:33" ht="12.95" customHeight="1" x14ac:dyDescent="0.2">
      <c r="AG1867" s="118"/>
    </row>
    <row r="1868" spans="33:33" ht="12.95" customHeight="1" x14ac:dyDescent="0.2">
      <c r="AG1868" s="118"/>
    </row>
    <row r="1869" spans="33:33" ht="12.95" customHeight="1" x14ac:dyDescent="0.2">
      <c r="AG1869" s="118"/>
    </row>
    <row r="1870" spans="33:33" ht="12.95" customHeight="1" x14ac:dyDescent="0.2">
      <c r="AG1870" s="118"/>
    </row>
    <row r="1871" spans="33:33" ht="12.95" customHeight="1" x14ac:dyDescent="0.2">
      <c r="AG1871" s="118"/>
    </row>
    <row r="1872" spans="33:33" ht="12.95" customHeight="1" x14ac:dyDescent="0.2">
      <c r="AG1872" s="118"/>
    </row>
    <row r="1873" spans="33:33" ht="12.95" customHeight="1" x14ac:dyDescent="0.2">
      <c r="AG1873" s="118"/>
    </row>
    <row r="1874" spans="33:33" ht="12.95" customHeight="1" x14ac:dyDescent="0.2">
      <c r="AG1874" s="118"/>
    </row>
    <row r="1875" spans="33:33" ht="12.95" customHeight="1" x14ac:dyDescent="0.2">
      <c r="AG1875" s="118"/>
    </row>
    <row r="1876" spans="33:33" ht="12.95" customHeight="1" x14ac:dyDescent="0.2">
      <c r="AG1876" s="118"/>
    </row>
    <row r="1877" spans="33:33" ht="12.95" customHeight="1" x14ac:dyDescent="0.2">
      <c r="AG1877" s="118"/>
    </row>
    <row r="1878" spans="33:33" ht="12.95" customHeight="1" x14ac:dyDescent="0.2">
      <c r="AG1878" s="118"/>
    </row>
    <row r="1879" spans="33:33" ht="12.95" customHeight="1" x14ac:dyDescent="0.2">
      <c r="AG1879" s="118"/>
    </row>
    <row r="1880" spans="33:33" ht="12.95" customHeight="1" x14ac:dyDescent="0.2">
      <c r="AG1880" s="118"/>
    </row>
    <row r="1881" spans="33:33" ht="12.95" customHeight="1" x14ac:dyDescent="0.2">
      <c r="AG1881" s="118"/>
    </row>
    <row r="1882" spans="33:33" ht="12.95" customHeight="1" x14ac:dyDescent="0.2">
      <c r="AG1882" s="118"/>
    </row>
    <row r="1883" spans="33:33" ht="12.95" customHeight="1" x14ac:dyDescent="0.2">
      <c r="AG1883" s="118"/>
    </row>
    <row r="1884" spans="33:33" ht="12.95" customHeight="1" x14ac:dyDescent="0.2">
      <c r="AG1884" s="118"/>
    </row>
    <row r="1885" spans="33:33" ht="12.95" customHeight="1" x14ac:dyDescent="0.2">
      <c r="AG1885" s="118"/>
    </row>
    <row r="1886" spans="33:33" ht="12.95" customHeight="1" x14ac:dyDescent="0.2">
      <c r="AG1886" s="118"/>
    </row>
    <row r="1887" spans="33:33" ht="12.95" customHeight="1" x14ac:dyDescent="0.2">
      <c r="AG1887" s="118"/>
    </row>
    <row r="1888" spans="33:33" ht="12.95" customHeight="1" x14ac:dyDescent="0.2">
      <c r="AG1888" s="118"/>
    </row>
    <row r="1889" spans="33:33" ht="12.95" customHeight="1" x14ac:dyDescent="0.2">
      <c r="AG1889" s="118"/>
    </row>
    <row r="1890" spans="33:33" ht="12.95" customHeight="1" x14ac:dyDescent="0.2">
      <c r="AG1890" s="118"/>
    </row>
    <row r="1891" spans="33:33" ht="12.95" customHeight="1" x14ac:dyDescent="0.2">
      <c r="AG1891" s="118"/>
    </row>
    <row r="1892" spans="33:33" ht="12.95" customHeight="1" x14ac:dyDescent="0.2">
      <c r="AG1892" s="118"/>
    </row>
    <row r="1893" spans="33:33" ht="12.95" customHeight="1" x14ac:dyDescent="0.2">
      <c r="AG1893" s="118"/>
    </row>
    <row r="1894" spans="33:33" ht="12.95" customHeight="1" x14ac:dyDescent="0.2">
      <c r="AG1894" s="118"/>
    </row>
    <row r="1895" spans="33:33" ht="12.95" customHeight="1" x14ac:dyDescent="0.2">
      <c r="AG1895" s="118"/>
    </row>
    <row r="1896" spans="33:33" ht="12.95" customHeight="1" x14ac:dyDescent="0.2">
      <c r="AG1896" s="118"/>
    </row>
    <row r="1897" spans="33:33" ht="12.95" customHeight="1" x14ac:dyDescent="0.2">
      <c r="AG1897" s="118"/>
    </row>
    <row r="1898" spans="33:33" ht="12.95" customHeight="1" x14ac:dyDescent="0.2">
      <c r="AG1898" s="118"/>
    </row>
    <row r="1899" spans="33:33" ht="12.95" customHeight="1" x14ac:dyDescent="0.2">
      <c r="AG1899" s="118"/>
    </row>
    <row r="1900" spans="33:33" ht="12.95" customHeight="1" x14ac:dyDescent="0.2">
      <c r="AG1900" s="118"/>
    </row>
    <row r="1901" spans="33:33" ht="12.95" customHeight="1" x14ac:dyDescent="0.2">
      <c r="AG1901" s="118"/>
    </row>
    <row r="1902" spans="33:33" ht="12.95" customHeight="1" x14ac:dyDescent="0.2">
      <c r="AG1902" s="118"/>
    </row>
    <row r="1903" spans="33:33" ht="12.95" customHeight="1" x14ac:dyDescent="0.2">
      <c r="AG1903" s="118"/>
    </row>
    <row r="1904" spans="33:33" ht="12.95" customHeight="1" x14ac:dyDescent="0.2">
      <c r="AG1904" s="118"/>
    </row>
    <row r="1905" spans="33:33" ht="12.95" customHeight="1" x14ac:dyDescent="0.2">
      <c r="AG1905" s="118"/>
    </row>
    <row r="1906" spans="33:33" ht="12.95" customHeight="1" x14ac:dyDescent="0.2">
      <c r="AG1906" s="118"/>
    </row>
    <row r="1907" spans="33:33" ht="12.95" customHeight="1" x14ac:dyDescent="0.2">
      <c r="AG1907" s="118"/>
    </row>
    <row r="1908" spans="33:33" ht="12.95" customHeight="1" x14ac:dyDescent="0.2">
      <c r="AG1908" s="118"/>
    </row>
    <row r="1909" spans="33:33" ht="12.95" customHeight="1" x14ac:dyDescent="0.2">
      <c r="AG1909" s="118"/>
    </row>
    <row r="1910" spans="33:33" ht="12.95" customHeight="1" x14ac:dyDescent="0.2">
      <c r="AG1910" s="118"/>
    </row>
    <row r="1911" spans="33:33" ht="12.95" customHeight="1" x14ac:dyDescent="0.2">
      <c r="AG1911" s="118"/>
    </row>
    <row r="1912" spans="33:33" ht="12.95" customHeight="1" x14ac:dyDescent="0.2">
      <c r="AG1912" s="118"/>
    </row>
    <row r="1913" spans="33:33" ht="12.95" customHeight="1" x14ac:dyDescent="0.2">
      <c r="AG1913" s="118"/>
    </row>
    <row r="1914" spans="33:33" ht="12.95" customHeight="1" x14ac:dyDescent="0.2">
      <c r="AG1914" s="118"/>
    </row>
    <row r="1915" spans="33:33" ht="12.95" customHeight="1" x14ac:dyDescent="0.2">
      <c r="AG1915" s="118"/>
    </row>
    <row r="1916" spans="33:33" ht="12.95" customHeight="1" x14ac:dyDescent="0.2">
      <c r="AG1916" s="118"/>
    </row>
    <row r="1917" spans="33:33" ht="12.95" customHeight="1" x14ac:dyDescent="0.2">
      <c r="AG1917" s="118"/>
    </row>
    <row r="1918" spans="33:33" ht="12.95" customHeight="1" x14ac:dyDescent="0.2">
      <c r="AG1918" s="118"/>
    </row>
    <row r="1919" spans="33:33" ht="12.95" customHeight="1" x14ac:dyDescent="0.2">
      <c r="AG1919" s="118"/>
    </row>
    <row r="1920" spans="33:33" ht="12.95" customHeight="1" x14ac:dyDescent="0.2">
      <c r="AG1920" s="118"/>
    </row>
    <row r="1921" spans="33:33" ht="12.95" customHeight="1" x14ac:dyDescent="0.2">
      <c r="AG1921" s="118"/>
    </row>
    <row r="1922" spans="33:33" ht="12.95" customHeight="1" x14ac:dyDescent="0.2">
      <c r="AG1922" s="118"/>
    </row>
    <row r="1923" spans="33:33" ht="12.95" customHeight="1" x14ac:dyDescent="0.2">
      <c r="AG1923" s="118"/>
    </row>
    <row r="1924" spans="33:33" ht="12.95" customHeight="1" x14ac:dyDescent="0.2">
      <c r="AG1924" s="118"/>
    </row>
    <row r="1925" spans="33:33" ht="12.95" customHeight="1" x14ac:dyDescent="0.2">
      <c r="AG1925" s="118"/>
    </row>
    <row r="1926" spans="33:33" ht="12.95" customHeight="1" x14ac:dyDescent="0.2">
      <c r="AG1926" s="118"/>
    </row>
    <row r="1927" spans="33:33" ht="12.95" customHeight="1" x14ac:dyDescent="0.2">
      <c r="AG1927" s="118"/>
    </row>
    <row r="1928" spans="33:33" ht="12.95" customHeight="1" x14ac:dyDescent="0.2">
      <c r="AG1928" s="118"/>
    </row>
    <row r="1929" spans="33:33" ht="12.95" customHeight="1" x14ac:dyDescent="0.2">
      <c r="AG1929" s="118"/>
    </row>
    <row r="1930" spans="33:33" ht="12.95" customHeight="1" x14ac:dyDescent="0.2">
      <c r="AG1930" s="118"/>
    </row>
    <row r="1931" spans="33:33" ht="12.95" customHeight="1" x14ac:dyDescent="0.2">
      <c r="AG1931" s="118"/>
    </row>
    <row r="1932" spans="33:33" ht="12.95" customHeight="1" x14ac:dyDescent="0.2">
      <c r="AG1932" s="118"/>
    </row>
    <row r="1933" spans="33:33" ht="12.95" customHeight="1" x14ac:dyDescent="0.2">
      <c r="AG1933" s="118"/>
    </row>
    <row r="1934" spans="33:33" ht="12.95" customHeight="1" x14ac:dyDescent="0.2">
      <c r="AG1934" s="118"/>
    </row>
    <row r="1935" spans="33:33" ht="12.95" customHeight="1" x14ac:dyDescent="0.2">
      <c r="AG1935" s="118"/>
    </row>
    <row r="1936" spans="33:33" ht="12.95" customHeight="1" x14ac:dyDescent="0.2">
      <c r="AG1936" s="118"/>
    </row>
    <row r="1937" spans="26:47" ht="12.95" customHeight="1" x14ac:dyDescent="0.2">
      <c r="AG1937" s="118"/>
    </row>
    <row r="1938" spans="26:47" ht="12.95" customHeight="1" x14ac:dyDescent="0.2">
      <c r="AG1938" s="118"/>
    </row>
    <row r="1939" spans="26:47" ht="12.95" customHeight="1" x14ac:dyDescent="0.2">
      <c r="AG1939" s="118"/>
    </row>
    <row r="1940" spans="26:47" ht="12.95" customHeight="1" x14ac:dyDescent="0.2">
      <c r="AG1940" s="118"/>
    </row>
    <row r="1941" spans="26:47" ht="12.95" customHeight="1" x14ac:dyDescent="0.2">
      <c r="AG1941" s="118"/>
    </row>
    <row r="1942" spans="26:47" ht="12.95" customHeight="1" x14ac:dyDescent="0.2">
      <c r="AG1942" s="118"/>
    </row>
    <row r="1943" spans="26:47" ht="12.95" customHeight="1" x14ac:dyDescent="0.2">
      <c r="AG1943" s="118"/>
    </row>
    <row r="1944" spans="26:47" ht="12.95" customHeight="1" x14ac:dyDescent="0.2">
      <c r="AG1944" s="118"/>
    </row>
    <row r="1945" spans="26:47" ht="12.95" customHeight="1" x14ac:dyDescent="0.2">
      <c r="AG1945" s="118"/>
    </row>
    <row r="1946" spans="26:47" ht="12.95" customHeight="1" x14ac:dyDescent="0.2">
      <c r="AG1946" s="118"/>
    </row>
    <row r="1947" spans="26:47" ht="12.95" customHeight="1" x14ac:dyDescent="0.2">
      <c r="AG1947" s="118"/>
    </row>
    <row r="1948" spans="26:47" ht="12.95" customHeight="1" x14ac:dyDescent="0.2">
      <c r="Z1948" s="103">
        <f>F1948</f>
        <v>0</v>
      </c>
      <c r="AA1948" s="103">
        <f>AB$3+AB$4*Z1948+AB$5*Z1948^2+AH1948</f>
        <v>5.3489111918348462E-3</v>
      </c>
      <c r="AB1948" s="103">
        <f>IF(S1948&lt;&gt;0,G1948-AH1948, -9999)</f>
        <v>-9999</v>
      </c>
      <c r="AC1948" s="103">
        <f>+G1948-P1948</f>
        <v>0</v>
      </c>
      <c r="AD1948" s="103">
        <f>IF(S1948&lt;&gt;0,G1948-AA1948, -9999)</f>
        <v>-9999</v>
      </c>
      <c r="AE1948" s="103">
        <f>+(G1948-AA1948)^2*S1948</f>
        <v>0</v>
      </c>
      <c r="AF1948" s="103">
        <f>IF(S1948&lt;&gt;0,G1948-P1948, -9999)</f>
        <v>-9999</v>
      </c>
      <c r="AG1948" s="118"/>
      <c r="AH1948" s="103">
        <f>$AB$6*($AB$11/AI1948*AJ1948+$AB$12)</f>
        <v>1.2509929698387398E-2</v>
      </c>
      <c r="AI1948" s="103">
        <f>1+$AB$7*COS(AL1948)</f>
        <v>0.9454528771342986</v>
      </c>
      <c r="AJ1948" s="103">
        <f>SIN(AL1948+RADIANS($AB$9))</f>
        <v>0.7959042426733135</v>
      </c>
      <c r="AK1948" s="103">
        <f>$AB$7*SIN(AL1948)</f>
        <v>9.8658015990356063E-2</v>
      </c>
      <c r="AL1948" s="103">
        <f>2*ATAN(AM1948)</f>
        <v>2.075856356997495</v>
      </c>
      <c r="AM1948" s="103">
        <f>SQRT((1+$AB$7)/(1-$AB$7))*TAN(AN1948/2)</f>
        <v>1.6955581619253386</v>
      </c>
      <c r="AN1948" s="103">
        <f t="shared" ref="AN1948:AT1948" si="467">$AU1948+$AB$7*SIN(AO1948)</f>
        <v>52.239668836012548</v>
      </c>
      <c r="AO1948" s="103">
        <f t="shared" si="467"/>
        <v>52.239668835296399</v>
      </c>
      <c r="AP1948" s="103">
        <f t="shared" si="467"/>
        <v>52.239668851479856</v>
      </c>
      <c r="AQ1948" s="103">
        <f t="shared" si="467"/>
        <v>52.239668485769663</v>
      </c>
      <c r="AR1948" s="103">
        <f t="shared" si="467"/>
        <v>52.239676749930481</v>
      </c>
      <c r="AS1948" s="103">
        <f t="shared" si="467"/>
        <v>52.239489960929831</v>
      </c>
      <c r="AT1948" s="103">
        <f t="shared" si="467"/>
        <v>52.243692061129053</v>
      </c>
      <c r="AU1948" s="103">
        <f>RADIANS($AB$9)+$AB$18*(F1948-AB$15)</f>
        <v>52.135984028794262</v>
      </c>
    </row>
    <row r="1949" spans="26:47" ht="12.95" customHeight="1" x14ac:dyDescent="0.2">
      <c r="AG1949" s="118"/>
    </row>
    <row r="1950" spans="26:47" ht="12.95" customHeight="1" x14ac:dyDescent="0.2">
      <c r="Z1950" s="103">
        <f>F1950</f>
        <v>0</v>
      </c>
      <c r="AA1950" s="103">
        <f>AB$3+AB$4*Z1950+AB$5*Z1950^2+AH1950</f>
        <v>5.3489111918348462E-3</v>
      </c>
      <c r="AB1950" s="103">
        <f>IF(S1950&lt;&gt;0,G1950-AH1950, -9999)</f>
        <v>-9999</v>
      </c>
      <c r="AC1950" s="103">
        <f>+G1950-P1950</f>
        <v>0</v>
      </c>
      <c r="AD1950" s="103">
        <f>IF(S1950&lt;&gt;0,G1950-AA1950, -9999)</f>
        <v>-9999</v>
      </c>
      <c r="AE1950" s="103">
        <f>+(G1950-AA1950)^2*S1950</f>
        <v>0</v>
      </c>
      <c r="AF1950" s="103">
        <f>IF(S1950&lt;&gt;0,G1950-P1950, -9999)</f>
        <v>-9999</v>
      </c>
      <c r="AG1950" s="118"/>
      <c r="AH1950" s="103">
        <f>$AB$6*($AB$11/AI1950*AJ1950+$AB$12)</f>
        <v>1.2509929698387398E-2</v>
      </c>
      <c r="AI1950" s="103">
        <f>1+$AB$7*COS(AL1950)</f>
        <v>0.9454528771342986</v>
      </c>
      <c r="AJ1950" s="103">
        <f>SIN(AL1950+RADIANS($AB$9))</f>
        <v>0.7959042426733135</v>
      </c>
      <c r="AK1950" s="103">
        <f>$AB$7*SIN(AL1950)</f>
        <v>9.8658015990356063E-2</v>
      </c>
      <c r="AL1950" s="103">
        <f>2*ATAN(AM1950)</f>
        <v>2.075856356997495</v>
      </c>
      <c r="AM1950" s="103">
        <f>SQRT((1+$AB$7)/(1-$AB$7))*TAN(AN1950/2)</f>
        <v>1.6955581619253386</v>
      </c>
      <c r="AN1950" s="103">
        <f t="shared" ref="AN1950:AT1950" si="468">$AU1950+$AB$7*SIN(AO1950)</f>
        <v>52.239668836012548</v>
      </c>
      <c r="AO1950" s="103">
        <f t="shared" si="468"/>
        <v>52.239668835296399</v>
      </c>
      <c r="AP1950" s="103">
        <f t="shared" si="468"/>
        <v>52.239668851479856</v>
      </c>
      <c r="AQ1950" s="103">
        <f t="shared" si="468"/>
        <v>52.239668485769663</v>
      </c>
      <c r="AR1950" s="103">
        <f t="shared" si="468"/>
        <v>52.239676749930481</v>
      </c>
      <c r="AS1950" s="103">
        <f t="shared" si="468"/>
        <v>52.239489960929831</v>
      </c>
      <c r="AT1950" s="103">
        <f t="shared" si="468"/>
        <v>52.243692061129053</v>
      </c>
      <c r="AU1950" s="103">
        <f>RADIANS($AB$9)+$AB$18*(F1950-AB$15)</f>
        <v>52.135984028794262</v>
      </c>
    </row>
    <row r="1951" spans="26:47" ht="12.95" customHeight="1" x14ac:dyDescent="0.2">
      <c r="AG1951" s="118"/>
    </row>
    <row r="1952" spans="26:47" ht="12.95" customHeight="1" x14ac:dyDescent="0.2">
      <c r="AG1952" s="118"/>
    </row>
    <row r="1953" spans="33:33" ht="12.95" customHeight="1" x14ac:dyDescent="0.2">
      <c r="AG1953" s="118"/>
    </row>
    <row r="1954" spans="33:33" ht="12.95" customHeight="1" x14ac:dyDescent="0.2">
      <c r="AG1954" s="118"/>
    </row>
    <row r="1955" spans="33:33" ht="12.95" customHeight="1" x14ac:dyDescent="0.2">
      <c r="AG1955" s="118"/>
    </row>
    <row r="1956" spans="33:33" ht="12.95" customHeight="1" x14ac:dyDescent="0.2">
      <c r="AG1956" s="118"/>
    </row>
    <row r="1957" spans="33:33" ht="12.95" customHeight="1" x14ac:dyDescent="0.2">
      <c r="AG1957" s="118"/>
    </row>
    <row r="1958" spans="33:33" ht="12.95" customHeight="1" x14ac:dyDescent="0.2">
      <c r="AG1958" s="118"/>
    </row>
    <row r="1959" spans="33:33" ht="12.95" customHeight="1" x14ac:dyDescent="0.2">
      <c r="AG1959" s="118"/>
    </row>
    <row r="1960" spans="33:33" ht="12.95" customHeight="1" x14ac:dyDescent="0.2">
      <c r="AG1960" s="118"/>
    </row>
    <row r="1961" spans="33:33" ht="12.95" customHeight="1" x14ac:dyDescent="0.2">
      <c r="AG1961" s="118"/>
    </row>
    <row r="1962" spans="33:33" ht="12.95" customHeight="1" x14ac:dyDescent="0.2">
      <c r="AG1962" s="118"/>
    </row>
    <row r="1963" spans="33:33" ht="12.95" customHeight="1" x14ac:dyDescent="0.2">
      <c r="AG1963" s="118"/>
    </row>
    <row r="1964" spans="33:33" ht="12.95" customHeight="1" x14ac:dyDescent="0.2">
      <c r="AG1964" s="118"/>
    </row>
    <row r="1965" spans="33:33" ht="12.95" customHeight="1" x14ac:dyDescent="0.2">
      <c r="AG1965" s="118"/>
    </row>
    <row r="1966" spans="33:33" ht="12.95" customHeight="1" x14ac:dyDescent="0.2">
      <c r="AG1966" s="118"/>
    </row>
    <row r="1967" spans="33:33" ht="12.95" customHeight="1" x14ac:dyDescent="0.2">
      <c r="AG1967" s="118"/>
    </row>
    <row r="1968" spans="33:33" ht="12.95" customHeight="1" x14ac:dyDescent="0.2">
      <c r="AG1968" s="118"/>
    </row>
    <row r="1969" spans="33:33" ht="12.95" customHeight="1" x14ac:dyDescent="0.2">
      <c r="AG1969" s="118"/>
    </row>
    <row r="1970" spans="33:33" ht="12.95" customHeight="1" x14ac:dyDescent="0.2">
      <c r="AG1970" s="118"/>
    </row>
    <row r="1971" spans="33:33" ht="12.95" customHeight="1" x14ac:dyDescent="0.2">
      <c r="AG1971" s="118"/>
    </row>
    <row r="1972" spans="33:33" ht="12.95" customHeight="1" x14ac:dyDescent="0.2">
      <c r="AG1972" s="118"/>
    </row>
    <row r="1973" spans="33:33" ht="12.95" customHeight="1" x14ac:dyDescent="0.2">
      <c r="AG1973" s="118"/>
    </row>
    <row r="1974" spans="33:33" ht="12.95" customHeight="1" x14ac:dyDescent="0.2">
      <c r="AG1974" s="118"/>
    </row>
    <row r="1975" spans="33:33" ht="12.95" customHeight="1" x14ac:dyDescent="0.2">
      <c r="AG1975" s="118"/>
    </row>
    <row r="1976" spans="33:33" ht="12.95" customHeight="1" x14ac:dyDescent="0.2">
      <c r="AG1976" s="118"/>
    </row>
    <row r="1977" spans="33:33" ht="12.95" customHeight="1" x14ac:dyDescent="0.2">
      <c r="AG1977" s="118"/>
    </row>
    <row r="1978" spans="33:33" ht="12.95" customHeight="1" x14ac:dyDescent="0.2">
      <c r="AG1978" s="118"/>
    </row>
    <row r="1979" spans="33:33" ht="12.95" customHeight="1" x14ac:dyDescent="0.2">
      <c r="AG1979" s="118"/>
    </row>
    <row r="1980" spans="33:33" ht="12.95" customHeight="1" x14ac:dyDescent="0.2">
      <c r="AG1980" s="118"/>
    </row>
    <row r="1981" spans="33:33" ht="12.95" customHeight="1" x14ac:dyDescent="0.2">
      <c r="AG1981" s="118"/>
    </row>
    <row r="1982" spans="33:33" ht="12.95" customHeight="1" x14ac:dyDescent="0.2">
      <c r="AG1982" s="118"/>
    </row>
    <row r="1983" spans="33:33" ht="12.95" customHeight="1" x14ac:dyDescent="0.2">
      <c r="AG1983" s="118"/>
    </row>
    <row r="1984" spans="33:33" ht="12.95" customHeight="1" x14ac:dyDescent="0.2">
      <c r="AG1984" s="118"/>
    </row>
    <row r="1985" spans="33:33" ht="12.95" customHeight="1" x14ac:dyDescent="0.2">
      <c r="AG1985" s="118"/>
    </row>
    <row r="1986" spans="33:33" ht="12.95" customHeight="1" x14ac:dyDescent="0.2">
      <c r="AG1986" s="118"/>
    </row>
    <row r="1987" spans="33:33" ht="12.95" customHeight="1" x14ac:dyDescent="0.2">
      <c r="AG1987" s="118"/>
    </row>
    <row r="1988" spans="33:33" ht="12.95" customHeight="1" x14ac:dyDescent="0.2">
      <c r="AG1988" s="118"/>
    </row>
    <row r="1989" spans="33:33" ht="12.95" customHeight="1" x14ac:dyDescent="0.2">
      <c r="AG1989" s="118"/>
    </row>
    <row r="1990" spans="33:33" ht="12.95" customHeight="1" x14ac:dyDescent="0.2">
      <c r="AG1990" s="118"/>
    </row>
    <row r="1991" spans="33:33" ht="12.95" customHeight="1" x14ac:dyDescent="0.2">
      <c r="AG1991" s="118"/>
    </row>
    <row r="1992" spans="33:33" ht="12.95" customHeight="1" x14ac:dyDescent="0.2">
      <c r="AG1992" s="118"/>
    </row>
    <row r="1993" spans="33:33" ht="12.95" customHeight="1" x14ac:dyDescent="0.2">
      <c r="AG1993" s="118"/>
    </row>
    <row r="1994" spans="33:33" ht="12.95" customHeight="1" x14ac:dyDescent="0.2">
      <c r="AG1994" s="118"/>
    </row>
    <row r="1995" spans="33:33" ht="12.95" customHeight="1" x14ac:dyDescent="0.2">
      <c r="AG1995" s="118"/>
    </row>
    <row r="1996" spans="33:33" ht="12.95" customHeight="1" x14ac:dyDescent="0.2">
      <c r="AG1996" s="118"/>
    </row>
    <row r="1997" spans="33:33" ht="12.95" customHeight="1" x14ac:dyDescent="0.2">
      <c r="AG1997" s="118"/>
    </row>
    <row r="1998" spans="33:33" ht="12.95" customHeight="1" x14ac:dyDescent="0.2">
      <c r="AG1998" s="118"/>
    </row>
    <row r="1999" spans="33:33" ht="12.95" customHeight="1" x14ac:dyDescent="0.2">
      <c r="AG1999" s="118"/>
    </row>
    <row r="2000" spans="33:33" ht="12.95" customHeight="1" x14ac:dyDescent="0.2">
      <c r="AG2000" s="118"/>
    </row>
    <row r="2001" spans="33:33" ht="12.95" customHeight="1" x14ac:dyDescent="0.2">
      <c r="AG2001" s="118"/>
    </row>
    <row r="2002" spans="33:33" ht="12.95" customHeight="1" x14ac:dyDescent="0.2">
      <c r="AG2002" s="118"/>
    </row>
    <row r="2003" spans="33:33" ht="12.95" customHeight="1" x14ac:dyDescent="0.2">
      <c r="AG2003" s="118"/>
    </row>
    <row r="2004" spans="33:33" ht="12.95" customHeight="1" x14ac:dyDescent="0.2">
      <c r="AG2004" s="118"/>
    </row>
    <row r="2005" spans="33:33" ht="12.95" customHeight="1" x14ac:dyDescent="0.2">
      <c r="AG2005" s="118"/>
    </row>
    <row r="2006" spans="33:33" ht="12.95" customHeight="1" x14ac:dyDescent="0.2">
      <c r="AG2006" s="118"/>
    </row>
    <row r="2007" spans="33:33" ht="12.95" customHeight="1" x14ac:dyDescent="0.2">
      <c r="AG2007" s="118"/>
    </row>
    <row r="2008" spans="33:33" ht="12.95" customHeight="1" x14ac:dyDescent="0.2">
      <c r="AG2008" s="118"/>
    </row>
    <row r="2009" spans="33:33" ht="12.95" customHeight="1" x14ac:dyDescent="0.2">
      <c r="AG2009" s="118"/>
    </row>
    <row r="2010" spans="33:33" ht="12.95" customHeight="1" x14ac:dyDescent="0.2">
      <c r="AG2010" s="118"/>
    </row>
    <row r="2011" spans="33:33" ht="12.95" customHeight="1" x14ac:dyDescent="0.2">
      <c r="AG2011" s="118"/>
    </row>
    <row r="2012" spans="33:33" ht="12.95" customHeight="1" x14ac:dyDescent="0.2">
      <c r="AG2012" s="118"/>
    </row>
    <row r="2013" spans="33:33" ht="12.95" customHeight="1" x14ac:dyDescent="0.2">
      <c r="AG2013" s="118"/>
    </row>
    <row r="2014" spans="33:33" ht="12.95" customHeight="1" x14ac:dyDescent="0.2">
      <c r="AG2014" s="118"/>
    </row>
    <row r="2015" spans="33:33" ht="12.95" customHeight="1" x14ac:dyDescent="0.2">
      <c r="AG2015" s="118"/>
    </row>
    <row r="2016" spans="33:33" ht="12.95" customHeight="1" x14ac:dyDescent="0.2">
      <c r="AG2016" s="118"/>
    </row>
    <row r="2017" spans="33:33" ht="12.95" customHeight="1" x14ac:dyDescent="0.2">
      <c r="AG2017" s="118"/>
    </row>
    <row r="2018" spans="33:33" ht="12.95" customHeight="1" x14ac:dyDescent="0.2">
      <c r="AG2018" s="118"/>
    </row>
    <row r="2019" spans="33:33" ht="12.95" customHeight="1" x14ac:dyDescent="0.2">
      <c r="AG2019" s="118"/>
    </row>
    <row r="2020" spans="33:33" ht="12.95" customHeight="1" x14ac:dyDescent="0.2">
      <c r="AG2020" s="118"/>
    </row>
    <row r="2021" spans="33:33" ht="12.95" customHeight="1" x14ac:dyDescent="0.2">
      <c r="AG2021" s="118"/>
    </row>
    <row r="2022" spans="33:33" ht="12.95" customHeight="1" x14ac:dyDescent="0.2">
      <c r="AG2022" s="118"/>
    </row>
    <row r="2023" spans="33:33" ht="12.95" customHeight="1" x14ac:dyDescent="0.2">
      <c r="AG2023" s="118"/>
    </row>
    <row r="2024" spans="33:33" ht="12.95" customHeight="1" x14ac:dyDescent="0.2">
      <c r="AG2024" s="118"/>
    </row>
    <row r="2025" spans="33:33" ht="12.95" customHeight="1" x14ac:dyDescent="0.2">
      <c r="AG2025" s="118"/>
    </row>
    <row r="2026" spans="33:33" ht="12.95" customHeight="1" x14ac:dyDescent="0.2">
      <c r="AG2026" s="118"/>
    </row>
    <row r="2027" spans="33:33" ht="12.95" customHeight="1" x14ac:dyDescent="0.2">
      <c r="AG2027" s="118"/>
    </row>
    <row r="2028" spans="33:33" ht="12.95" customHeight="1" x14ac:dyDescent="0.2">
      <c r="AG2028" s="118"/>
    </row>
    <row r="2029" spans="33:33" ht="12.95" customHeight="1" x14ac:dyDescent="0.2">
      <c r="AG2029" s="118"/>
    </row>
    <row r="2030" spans="33:33" ht="12.95" customHeight="1" x14ac:dyDescent="0.2">
      <c r="AG2030" s="118"/>
    </row>
    <row r="2031" spans="33:33" ht="12.95" customHeight="1" x14ac:dyDescent="0.2">
      <c r="AG2031" s="118"/>
    </row>
    <row r="2032" spans="33:33" ht="12.95" customHeight="1" x14ac:dyDescent="0.2">
      <c r="AG2032" s="118"/>
    </row>
    <row r="2033" spans="33:33" ht="12.95" customHeight="1" x14ac:dyDescent="0.2">
      <c r="AG2033" s="118"/>
    </row>
    <row r="2034" spans="33:33" ht="12.95" customHeight="1" x14ac:dyDescent="0.2">
      <c r="AG2034" s="118"/>
    </row>
    <row r="2035" spans="33:33" ht="12.95" customHeight="1" x14ac:dyDescent="0.2">
      <c r="AG2035" s="118"/>
    </row>
    <row r="2036" spans="33:33" ht="12.95" customHeight="1" x14ac:dyDescent="0.2">
      <c r="AG2036" s="118"/>
    </row>
    <row r="2037" spans="33:33" ht="12.95" customHeight="1" x14ac:dyDescent="0.2">
      <c r="AG2037" s="118"/>
    </row>
    <row r="2038" spans="33:33" ht="12.95" customHeight="1" x14ac:dyDescent="0.2">
      <c r="AG2038" s="118"/>
    </row>
    <row r="2039" spans="33:33" ht="12.95" customHeight="1" x14ac:dyDescent="0.2">
      <c r="AG2039" s="118"/>
    </row>
    <row r="2040" spans="33:33" ht="12.95" customHeight="1" x14ac:dyDescent="0.2">
      <c r="AG2040" s="118"/>
    </row>
    <row r="2041" spans="33:33" ht="12.95" customHeight="1" x14ac:dyDescent="0.2">
      <c r="AG2041" s="118"/>
    </row>
    <row r="2042" spans="33:33" ht="12.95" customHeight="1" x14ac:dyDescent="0.2">
      <c r="AG2042" s="118"/>
    </row>
    <row r="2043" spans="33:33" ht="12.95" customHeight="1" x14ac:dyDescent="0.2">
      <c r="AG2043" s="118"/>
    </row>
    <row r="2044" spans="33:33" ht="12.95" customHeight="1" x14ac:dyDescent="0.2">
      <c r="AG2044" s="118"/>
    </row>
    <row r="2045" spans="33:33" ht="12.95" customHeight="1" x14ac:dyDescent="0.2">
      <c r="AG2045" s="118"/>
    </row>
    <row r="2046" spans="33:33" ht="12.95" customHeight="1" x14ac:dyDescent="0.2">
      <c r="AG2046" s="118"/>
    </row>
    <row r="2047" spans="33:33" ht="12.95" customHeight="1" x14ac:dyDescent="0.2">
      <c r="AG2047" s="118"/>
    </row>
    <row r="2048" spans="33:33" ht="12.95" customHeight="1" x14ac:dyDescent="0.2">
      <c r="AG2048" s="118"/>
    </row>
    <row r="2049" spans="32:33" ht="12.95" customHeight="1" x14ac:dyDescent="0.2">
      <c r="AG2049" s="118"/>
    </row>
    <row r="2050" spans="32:33" ht="12.95" customHeight="1" x14ac:dyDescent="0.2">
      <c r="AG2050" s="118"/>
    </row>
    <row r="2051" spans="32:33" ht="12.95" customHeight="1" x14ac:dyDescent="0.2">
      <c r="AG2051" s="118"/>
    </row>
    <row r="2052" spans="32:33" ht="12.95" customHeight="1" x14ac:dyDescent="0.2">
      <c r="AG2052" s="118"/>
    </row>
    <row r="2053" spans="32:33" ht="12.95" customHeight="1" x14ac:dyDescent="0.2">
      <c r="AG2053" s="118"/>
    </row>
    <row r="2054" spans="32:33" ht="12.95" customHeight="1" x14ac:dyDescent="0.2">
      <c r="AG2054" s="118"/>
    </row>
    <row r="2055" spans="32:33" ht="12.95" customHeight="1" x14ac:dyDescent="0.2">
      <c r="AG2055" s="118"/>
    </row>
    <row r="2056" spans="32:33" ht="12.95" customHeight="1" x14ac:dyDescent="0.2">
      <c r="AG2056" s="118"/>
    </row>
    <row r="2057" spans="32:33" ht="12.95" customHeight="1" x14ac:dyDescent="0.2">
      <c r="AG2057" s="118"/>
    </row>
    <row r="2058" spans="32:33" ht="12.95" customHeight="1" x14ac:dyDescent="0.2">
      <c r="AG2058" s="118"/>
    </row>
    <row r="2059" spans="32:33" ht="12.95" customHeight="1" x14ac:dyDescent="0.2">
      <c r="AG2059" s="118"/>
    </row>
    <row r="2060" spans="32:33" ht="12.95" customHeight="1" x14ac:dyDescent="0.2">
      <c r="AG2060" s="118"/>
    </row>
    <row r="2061" spans="32:33" ht="12.95" customHeight="1" x14ac:dyDescent="0.2">
      <c r="AG2061" s="118"/>
    </row>
    <row r="2062" spans="32:33" ht="12.95" customHeight="1" x14ac:dyDescent="0.2">
      <c r="AG2062" s="118"/>
    </row>
    <row r="2063" spans="32:33" ht="12.95" customHeight="1" x14ac:dyDescent="0.2">
      <c r="AF2063" s="121"/>
      <c r="AG2063" s="118"/>
    </row>
    <row r="2064" spans="32:33" ht="12.95" customHeight="1" x14ac:dyDescent="0.2">
      <c r="AF2064" s="121"/>
      <c r="AG2064" s="118"/>
    </row>
    <row r="2065" spans="32:33" ht="12.95" customHeight="1" x14ac:dyDescent="0.2">
      <c r="AF2065" s="121"/>
      <c r="AG2065" s="118"/>
    </row>
    <row r="2066" spans="32:33" ht="12.95" customHeight="1" x14ac:dyDescent="0.2">
      <c r="AF2066" s="121"/>
      <c r="AG2066" s="118"/>
    </row>
    <row r="2067" spans="32:33" ht="12.95" customHeight="1" x14ac:dyDescent="0.2">
      <c r="AF2067" s="121"/>
      <c r="AG2067" s="118"/>
    </row>
    <row r="2068" spans="32:33" ht="12.95" customHeight="1" x14ac:dyDescent="0.2">
      <c r="AF2068" s="121"/>
      <c r="AG2068" s="118"/>
    </row>
    <row r="2069" spans="32:33" ht="12.95" customHeight="1" x14ac:dyDescent="0.2">
      <c r="AF2069" s="121"/>
      <c r="AG2069" s="118"/>
    </row>
    <row r="2070" spans="32:33" ht="12.95" customHeight="1" x14ac:dyDescent="0.2">
      <c r="AF2070" s="121"/>
      <c r="AG2070" s="118"/>
    </row>
    <row r="2071" spans="32:33" ht="12.95" customHeight="1" x14ac:dyDescent="0.2">
      <c r="AF2071" s="121"/>
      <c r="AG2071" s="118"/>
    </row>
    <row r="2072" spans="32:33" ht="12.95" customHeight="1" x14ac:dyDescent="0.2">
      <c r="AF2072" s="121"/>
      <c r="AG2072" s="118"/>
    </row>
    <row r="2073" spans="32:33" ht="12.95" customHeight="1" x14ac:dyDescent="0.2">
      <c r="AF2073" s="121"/>
      <c r="AG2073" s="118"/>
    </row>
    <row r="2074" spans="32:33" ht="12.95" customHeight="1" x14ac:dyDescent="0.2">
      <c r="AF2074" s="121"/>
      <c r="AG2074" s="118"/>
    </row>
    <row r="2075" spans="32:33" ht="12.95" customHeight="1" x14ac:dyDescent="0.2">
      <c r="AF2075" s="121"/>
      <c r="AG2075" s="118"/>
    </row>
    <row r="2076" spans="32:33" ht="12.95" customHeight="1" x14ac:dyDescent="0.2">
      <c r="AF2076" s="121"/>
      <c r="AG2076" s="118"/>
    </row>
    <row r="2077" spans="32:33" ht="12.95" customHeight="1" x14ac:dyDescent="0.2">
      <c r="AF2077" s="121"/>
      <c r="AG2077" s="118"/>
    </row>
    <row r="2078" spans="32:33" ht="12.95" customHeight="1" x14ac:dyDescent="0.2">
      <c r="AF2078" s="121"/>
      <c r="AG2078" s="118"/>
    </row>
    <row r="2079" spans="32:33" ht="12.95" customHeight="1" x14ac:dyDescent="0.2">
      <c r="AF2079" s="121"/>
      <c r="AG2079" s="118"/>
    </row>
    <row r="2080" spans="32:33" ht="12.95" customHeight="1" x14ac:dyDescent="0.2">
      <c r="AF2080" s="121"/>
      <c r="AG2080" s="118"/>
    </row>
    <row r="2081" spans="32:33" ht="12.95" customHeight="1" x14ac:dyDescent="0.2">
      <c r="AF2081" s="121"/>
      <c r="AG2081" s="118"/>
    </row>
    <row r="2082" spans="32:33" ht="12.95" customHeight="1" x14ac:dyDescent="0.2">
      <c r="AF2082" s="121"/>
      <c r="AG2082" s="118"/>
    </row>
    <row r="2083" spans="32:33" ht="12.95" customHeight="1" x14ac:dyDescent="0.2">
      <c r="AF2083" s="121"/>
      <c r="AG2083" s="118"/>
    </row>
    <row r="2084" spans="32:33" ht="12.95" customHeight="1" x14ac:dyDescent="0.2">
      <c r="AF2084" s="121"/>
      <c r="AG2084" s="118"/>
    </row>
    <row r="2085" spans="32:33" ht="12.95" customHeight="1" x14ac:dyDescent="0.2">
      <c r="AF2085" s="121"/>
      <c r="AG2085" s="118"/>
    </row>
    <row r="2086" spans="32:33" ht="12.95" customHeight="1" x14ac:dyDescent="0.2">
      <c r="AF2086" s="121"/>
      <c r="AG2086" s="118"/>
    </row>
    <row r="2087" spans="32:33" ht="12.95" customHeight="1" x14ac:dyDescent="0.2">
      <c r="AF2087" s="121"/>
      <c r="AG2087" s="118"/>
    </row>
    <row r="2088" spans="32:33" ht="12.95" customHeight="1" x14ac:dyDescent="0.2">
      <c r="AF2088" s="121"/>
      <c r="AG2088" s="118"/>
    </row>
    <row r="2089" spans="32:33" ht="12.95" customHeight="1" x14ac:dyDescent="0.2">
      <c r="AF2089" s="121"/>
      <c r="AG2089" s="118"/>
    </row>
    <row r="2090" spans="32:33" ht="12.95" customHeight="1" x14ac:dyDescent="0.2">
      <c r="AF2090" s="121"/>
      <c r="AG2090" s="118"/>
    </row>
    <row r="2091" spans="32:33" ht="12.95" customHeight="1" x14ac:dyDescent="0.2">
      <c r="AF2091" s="121"/>
      <c r="AG2091" s="118"/>
    </row>
    <row r="2092" spans="32:33" ht="12.95" customHeight="1" x14ac:dyDescent="0.2">
      <c r="AF2092" s="121"/>
      <c r="AG2092" s="118"/>
    </row>
    <row r="2093" spans="32:33" ht="12.95" customHeight="1" x14ac:dyDescent="0.2">
      <c r="AF2093" s="121"/>
      <c r="AG2093" s="118"/>
    </row>
    <row r="2094" spans="32:33" ht="12.95" customHeight="1" x14ac:dyDescent="0.2">
      <c r="AF2094" s="121"/>
      <c r="AG2094" s="118"/>
    </row>
    <row r="2095" spans="32:33" ht="12.95" customHeight="1" x14ac:dyDescent="0.2">
      <c r="AF2095" s="121"/>
      <c r="AG2095" s="118"/>
    </row>
    <row r="2096" spans="32:33" ht="12.95" customHeight="1" x14ac:dyDescent="0.2">
      <c r="AF2096" s="121"/>
      <c r="AG2096" s="118"/>
    </row>
    <row r="2097" spans="32:33" ht="12.95" customHeight="1" x14ac:dyDescent="0.2">
      <c r="AF2097" s="121"/>
      <c r="AG2097" s="118"/>
    </row>
    <row r="2098" spans="32:33" ht="12.95" customHeight="1" x14ac:dyDescent="0.2">
      <c r="AF2098" s="121"/>
      <c r="AG2098" s="118"/>
    </row>
    <row r="2099" spans="32:33" ht="12.95" customHeight="1" x14ac:dyDescent="0.2">
      <c r="AF2099" s="121"/>
      <c r="AG2099" s="118"/>
    </row>
    <row r="2100" spans="32:33" ht="12.95" customHeight="1" x14ac:dyDescent="0.2">
      <c r="AF2100" s="121"/>
      <c r="AG2100" s="118"/>
    </row>
    <row r="2101" spans="32:33" ht="12.95" customHeight="1" x14ac:dyDescent="0.2">
      <c r="AF2101" s="121"/>
      <c r="AG2101" s="118"/>
    </row>
    <row r="2102" spans="32:33" ht="12.95" customHeight="1" x14ac:dyDescent="0.2">
      <c r="AF2102" s="121"/>
      <c r="AG2102" s="118"/>
    </row>
    <row r="2103" spans="32:33" ht="12.95" customHeight="1" x14ac:dyDescent="0.2">
      <c r="AF2103" s="121"/>
      <c r="AG2103" s="118"/>
    </row>
    <row r="2104" spans="32:33" ht="12.95" customHeight="1" x14ac:dyDescent="0.2">
      <c r="AF2104" s="121"/>
      <c r="AG2104" s="118"/>
    </row>
    <row r="2105" spans="32:33" ht="12.95" customHeight="1" x14ac:dyDescent="0.2">
      <c r="AF2105" s="121"/>
      <c r="AG2105" s="118"/>
    </row>
    <row r="2106" spans="32:33" ht="12.95" customHeight="1" x14ac:dyDescent="0.2">
      <c r="AF2106" s="121"/>
      <c r="AG2106" s="118"/>
    </row>
    <row r="2107" spans="32:33" ht="12.95" customHeight="1" x14ac:dyDescent="0.2">
      <c r="AF2107" s="121"/>
      <c r="AG2107" s="118"/>
    </row>
    <row r="2108" spans="32:33" ht="12.95" customHeight="1" x14ac:dyDescent="0.2">
      <c r="AF2108" s="121"/>
      <c r="AG2108" s="118"/>
    </row>
    <row r="2109" spans="32:33" ht="12.95" customHeight="1" x14ac:dyDescent="0.2">
      <c r="AF2109" s="121"/>
      <c r="AG2109" s="118"/>
    </row>
    <row r="2110" spans="32:33" ht="12.95" customHeight="1" x14ac:dyDescent="0.2">
      <c r="AF2110" s="121"/>
      <c r="AG2110" s="118"/>
    </row>
    <row r="2111" spans="32:33" ht="12.95" customHeight="1" x14ac:dyDescent="0.2">
      <c r="AF2111" s="121"/>
      <c r="AG2111" s="118"/>
    </row>
    <row r="2112" spans="32:33" ht="12.95" customHeight="1" x14ac:dyDescent="0.2">
      <c r="AF2112" s="121"/>
      <c r="AG2112" s="118"/>
    </row>
    <row r="2113" spans="32:33" ht="12.95" customHeight="1" x14ac:dyDescent="0.2">
      <c r="AF2113" s="121"/>
      <c r="AG2113" s="118"/>
    </row>
    <row r="2114" spans="32:33" ht="12.95" customHeight="1" x14ac:dyDescent="0.2">
      <c r="AF2114" s="121"/>
      <c r="AG2114" s="118"/>
    </row>
    <row r="2115" spans="32:33" ht="12.95" customHeight="1" x14ac:dyDescent="0.2">
      <c r="AF2115" s="121"/>
      <c r="AG2115" s="118"/>
    </row>
    <row r="2116" spans="32:33" ht="12.95" customHeight="1" x14ac:dyDescent="0.2">
      <c r="AF2116" s="121"/>
      <c r="AG2116" s="118"/>
    </row>
    <row r="2117" spans="32:33" ht="12.95" customHeight="1" x14ac:dyDescent="0.2">
      <c r="AF2117" s="121"/>
      <c r="AG2117" s="118"/>
    </row>
    <row r="2118" spans="32:33" ht="12.95" customHeight="1" x14ac:dyDescent="0.2">
      <c r="AF2118" s="121"/>
      <c r="AG2118" s="118"/>
    </row>
    <row r="2119" spans="32:33" ht="12.95" customHeight="1" x14ac:dyDescent="0.2">
      <c r="AF2119" s="121"/>
      <c r="AG2119" s="118"/>
    </row>
    <row r="2120" spans="32:33" ht="12.95" customHeight="1" x14ac:dyDescent="0.2">
      <c r="AF2120" s="121"/>
      <c r="AG2120" s="118"/>
    </row>
    <row r="2121" spans="32:33" ht="12.95" customHeight="1" x14ac:dyDescent="0.2">
      <c r="AF2121" s="121"/>
      <c r="AG2121" s="118"/>
    </row>
    <row r="2122" spans="32:33" ht="12.95" customHeight="1" x14ac:dyDescent="0.2">
      <c r="AF2122" s="121"/>
      <c r="AG2122" s="118"/>
    </row>
    <row r="2123" spans="32:33" ht="12.95" customHeight="1" x14ac:dyDescent="0.2">
      <c r="AF2123" s="121"/>
      <c r="AG2123" s="118"/>
    </row>
    <row r="2124" spans="32:33" ht="12.95" customHeight="1" x14ac:dyDescent="0.2">
      <c r="AF2124" s="121"/>
      <c r="AG2124" s="118"/>
    </row>
    <row r="2125" spans="32:33" ht="12.95" customHeight="1" x14ac:dyDescent="0.2">
      <c r="AF2125" s="121"/>
      <c r="AG2125" s="118"/>
    </row>
    <row r="2126" spans="32:33" ht="12.95" customHeight="1" x14ac:dyDescent="0.2">
      <c r="AF2126" s="121"/>
      <c r="AG2126" s="118"/>
    </row>
    <row r="2127" spans="32:33" ht="12.95" customHeight="1" x14ac:dyDescent="0.2">
      <c r="AF2127" s="121"/>
      <c r="AG2127" s="118"/>
    </row>
    <row r="2128" spans="32:33" ht="12.95" customHeight="1" x14ac:dyDescent="0.2">
      <c r="AF2128" s="121"/>
      <c r="AG2128" s="118"/>
    </row>
    <row r="2129" spans="32:33" ht="12.95" customHeight="1" x14ac:dyDescent="0.2">
      <c r="AF2129" s="121"/>
      <c r="AG2129" s="118"/>
    </row>
    <row r="2130" spans="32:33" ht="12.95" customHeight="1" x14ac:dyDescent="0.2">
      <c r="AF2130" s="121"/>
      <c r="AG2130" s="118"/>
    </row>
    <row r="2131" spans="32:33" ht="12.95" customHeight="1" x14ac:dyDescent="0.2">
      <c r="AF2131" s="121"/>
      <c r="AG2131" s="118"/>
    </row>
    <row r="2132" spans="32:33" ht="12.95" customHeight="1" x14ac:dyDescent="0.2">
      <c r="AF2132" s="121"/>
      <c r="AG2132" s="118"/>
    </row>
    <row r="2133" spans="32:33" ht="12.95" customHeight="1" x14ac:dyDescent="0.2">
      <c r="AF2133" s="121"/>
      <c r="AG2133" s="118"/>
    </row>
    <row r="2134" spans="32:33" ht="12.95" customHeight="1" x14ac:dyDescent="0.2">
      <c r="AF2134" s="121"/>
      <c r="AG2134" s="118"/>
    </row>
    <row r="2135" spans="32:33" ht="12.95" customHeight="1" x14ac:dyDescent="0.2">
      <c r="AF2135" s="121"/>
      <c r="AG2135" s="118"/>
    </row>
    <row r="2136" spans="32:33" ht="12.95" customHeight="1" x14ac:dyDescent="0.2">
      <c r="AF2136" s="121"/>
      <c r="AG2136" s="118"/>
    </row>
    <row r="2137" spans="32:33" ht="12.95" customHeight="1" x14ac:dyDescent="0.2">
      <c r="AF2137" s="121"/>
      <c r="AG2137" s="118"/>
    </row>
    <row r="2138" spans="32:33" ht="12.95" customHeight="1" x14ac:dyDescent="0.2">
      <c r="AF2138" s="121"/>
      <c r="AG2138" s="118"/>
    </row>
    <row r="2139" spans="32:33" ht="12.95" customHeight="1" x14ac:dyDescent="0.2">
      <c r="AF2139" s="121"/>
      <c r="AG2139" s="118"/>
    </row>
    <row r="2140" spans="32:33" ht="12.95" customHeight="1" x14ac:dyDescent="0.2">
      <c r="AF2140" s="121"/>
      <c r="AG2140" s="118"/>
    </row>
    <row r="2141" spans="32:33" ht="12.95" customHeight="1" x14ac:dyDescent="0.2">
      <c r="AF2141" s="121"/>
      <c r="AG2141" s="118"/>
    </row>
    <row r="2142" spans="32:33" ht="12.95" customHeight="1" x14ac:dyDescent="0.2">
      <c r="AF2142" s="121"/>
      <c r="AG2142" s="118"/>
    </row>
    <row r="2143" spans="32:33" ht="12.95" customHeight="1" x14ac:dyDescent="0.2">
      <c r="AF2143" s="121"/>
      <c r="AG2143" s="118"/>
    </row>
    <row r="2144" spans="32:33" ht="12.95" customHeight="1" x14ac:dyDescent="0.2">
      <c r="AF2144" s="121"/>
      <c r="AG2144" s="118"/>
    </row>
    <row r="2145" spans="32:33" ht="12.95" customHeight="1" x14ac:dyDescent="0.2">
      <c r="AF2145" s="121"/>
      <c r="AG2145" s="118"/>
    </row>
    <row r="2146" spans="32:33" ht="12.95" customHeight="1" x14ac:dyDescent="0.2">
      <c r="AF2146" s="121"/>
      <c r="AG2146" s="118"/>
    </row>
    <row r="2147" spans="32:33" ht="12.95" customHeight="1" x14ac:dyDescent="0.2">
      <c r="AF2147" s="121"/>
      <c r="AG2147" s="118"/>
    </row>
    <row r="2148" spans="32:33" ht="12.95" customHeight="1" x14ac:dyDescent="0.2">
      <c r="AF2148" s="121"/>
      <c r="AG2148" s="118"/>
    </row>
    <row r="2149" spans="32:33" ht="12.95" customHeight="1" x14ac:dyDescent="0.2">
      <c r="AF2149" s="121"/>
      <c r="AG2149" s="118"/>
    </row>
    <row r="2150" spans="32:33" ht="12.95" customHeight="1" x14ac:dyDescent="0.2">
      <c r="AF2150" s="121"/>
      <c r="AG2150" s="118"/>
    </row>
    <row r="2151" spans="32:33" ht="12.95" customHeight="1" x14ac:dyDescent="0.2">
      <c r="AF2151" s="121"/>
      <c r="AG2151" s="118"/>
    </row>
    <row r="2152" spans="32:33" ht="12.95" customHeight="1" x14ac:dyDescent="0.2">
      <c r="AF2152" s="121"/>
      <c r="AG2152" s="118"/>
    </row>
    <row r="2153" spans="32:33" ht="12.95" customHeight="1" x14ac:dyDescent="0.2">
      <c r="AF2153" s="121"/>
      <c r="AG2153" s="118"/>
    </row>
    <row r="2154" spans="32:33" ht="12.95" customHeight="1" x14ac:dyDescent="0.2">
      <c r="AF2154" s="121"/>
      <c r="AG2154" s="118"/>
    </row>
    <row r="2155" spans="32:33" ht="12.95" customHeight="1" x14ac:dyDescent="0.2">
      <c r="AF2155" s="121"/>
      <c r="AG2155" s="118"/>
    </row>
    <row r="2156" spans="32:33" ht="12.95" customHeight="1" x14ac:dyDescent="0.2">
      <c r="AF2156" s="121"/>
      <c r="AG2156" s="118"/>
    </row>
    <row r="2157" spans="32:33" ht="12.95" customHeight="1" x14ac:dyDescent="0.2">
      <c r="AF2157" s="121"/>
      <c r="AG2157" s="118"/>
    </row>
    <row r="2158" spans="32:33" ht="12.95" customHeight="1" x14ac:dyDescent="0.2">
      <c r="AF2158" s="121"/>
      <c r="AG2158" s="118"/>
    </row>
    <row r="2159" spans="32:33" ht="12.95" customHeight="1" x14ac:dyDescent="0.2">
      <c r="AF2159" s="121"/>
      <c r="AG2159" s="118"/>
    </row>
    <row r="2160" spans="32:33" ht="12.95" customHeight="1" x14ac:dyDescent="0.2">
      <c r="AF2160" s="121"/>
      <c r="AG2160" s="118"/>
    </row>
    <row r="2161" spans="32:33" ht="12.95" customHeight="1" x14ac:dyDescent="0.2">
      <c r="AF2161" s="121"/>
      <c r="AG2161" s="118"/>
    </row>
    <row r="2162" spans="32:33" ht="12.95" customHeight="1" x14ac:dyDescent="0.2">
      <c r="AF2162" s="121"/>
      <c r="AG2162" s="118"/>
    </row>
    <row r="2163" spans="32:33" ht="12.95" customHeight="1" x14ac:dyDescent="0.2">
      <c r="AF2163" s="121"/>
      <c r="AG2163" s="118"/>
    </row>
    <row r="2164" spans="32:33" ht="12.95" customHeight="1" x14ac:dyDescent="0.2">
      <c r="AF2164" s="121"/>
      <c r="AG2164" s="118"/>
    </row>
    <row r="2165" spans="32:33" ht="12.95" customHeight="1" x14ac:dyDescent="0.2">
      <c r="AF2165" s="121"/>
      <c r="AG2165" s="118"/>
    </row>
    <row r="2166" spans="32:33" ht="12.95" customHeight="1" x14ac:dyDescent="0.2">
      <c r="AF2166" s="121"/>
      <c r="AG2166" s="118"/>
    </row>
    <row r="2167" spans="32:33" ht="12.95" customHeight="1" x14ac:dyDescent="0.2">
      <c r="AF2167" s="121"/>
      <c r="AG2167" s="118"/>
    </row>
    <row r="2168" spans="32:33" ht="12.95" customHeight="1" x14ac:dyDescent="0.2">
      <c r="AF2168" s="121"/>
      <c r="AG2168" s="118"/>
    </row>
    <row r="2169" spans="32:33" ht="12.95" customHeight="1" x14ac:dyDescent="0.2">
      <c r="AF2169" s="121"/>
      <c r="AG2169" s="118"/>
    </row>
    <row r="2170" spans="32:33" ht="12.95" customHeight="1" x14ac:dyDescent="0.2">
      <c r="AF2170" s="121"/>
      <c r="AG2170" s="118"/>
    </row>
    <row r="2171" spans="32:33" ht="12.95" customHeight="1" x14ac:dyDescent="0.2">
      <c r="AF2171" s="121"/>
      <c r="AG2171" s="118"/>
    </row>
    <row r="2172" spans="32:33" ht="12.95" customHeight="1" x14ac:dyDescent="0.2">
      <c r="AF2172" s="121"/>
      <c r="AG2172" s="118"/>
    </row>
    <row r="2173" spans="32:33" ht="12.95" customHeight="1" x14ac:dyDescent="0.2">
      <c r="AF2173" s="121"/>
      <c r="AG2173" s="118"/>
    </row>
    <row r="2174" spans="32:33" ht="12.95" customHeight="1" x14ac:dyDescent="0.2">
      <c r="AF2174" s="121"/>
      <c r="AG2174" s="118"/>
    </row>
    <row r="2175" spans="32:33" ht="12.95" customHeight="1" x14ac:dyDescent="0.2">
      <c r="AF2175" s="121"/>
      <c r="AG2175" s="118"/>
    </row>
    <row r="2176" spans="32:33" ht="12.95" customHeight="1" x14ac:dyDescent="0.2">
      <c r="AF2176" s="121"/>
      <c r="AG2176" s="118"/>
    </row>
    <row r="2177" spans="32:33" ht="12.95" customHeight="1" x14ac:dyDescent="0.2">
      <c r="AF2177" s="121"/>
      <c r="AG2177" s="118"/>
    </row>
    <row r="2178" spans="32:33" ht="12.95" customHeight="1" x14ac:dyDescent="0.2">
      <c r="AF2178" s="121"/>
      <c r="AG2178" s="118"/>
    </row>
    <row r="2179" spans="32:33" ht="12.95" customHeight="1" x14ac:dyDescent="0.2">
      <c r="AF2179" s="121"/>
      <c r="AG2179" s="118"/>
    </row>
    <row r="2180" spans="32:33" ht="12.95" customHeight="1" x14ac:dyDescent="0.2">
      <c r="AF2180" s="121"/>
      <c r="AG2180" s="118"/>
    </row>
    <row r="2181" spans="32:33" ht="12.95" customHeight="1" x14ac:dyDescent="0.2">
      <c r="AF2181" s="121"/>
      <c r="AG2181" s="118"/>
    </row>
    <row r="2182" spans="32:33" ht="12.95" customHeight="1" x14ac:dyDescent="0.2">
      <c r="AF2182" s="121"/>
      <c r="AG2182" s="118"/>
    </row>
    <row r="2183" spans="32:33" ht="12.95" customHeight="1" x14ac:dyDescent="0.2">
      <c r="AF2183" s="121"/>
      <c r="AG2183" s="118"/>
    </row>
    <row r="2184" spans="32:33" ht="12.95" customHeight="1" x14ac:dyDescent="0.2">
      <c r="AF2184" s="121"/>
      <c r="AG2184" s="118"/>
    </row>
    <row r="2185" spans="32:33" ht="12.95" customHeight="1" x14ac:dyDescent="0.2">
      <c r="AF2185" s="121"/>
      <c r="AG2185" s="118"/>
    </row>
    <row r="2186" spans="32:33" ht="12.95" customHeight="1" x14ac:dyDescent="0.2">
      <c r="AF2186" s="121"/>
      <c r="AG2186" s="118"/>
    </row>
    <row r="2187" spans="32:33" ht="12.95" customHeight="1" x14ac:dyDescent="0.2">
      <c r="AF2187" s="121"/>
      <c r="AG2187" s="118"/>
    </row>
    <row r="2188" spans="32:33" ht="12.95" customHeight="1" x14ac:dyDescent="0.2">
      <c r="AF2188" s="121"/>
      <c r="AG2188" s="118"/>
    </row>
    <row r="2189" spans="32:33" ht="12.95" customHeight="1" x14ac:dyDescent="0.2">
      <c r="AF2189" s="121"/>
      <c r="AG2189" s="118"/>
    </row>
    <row r="2190" spans="32:33" ht="12.95" customHeight="1" x14ac:dyDescent="0.2">
      <c r="AF2190" s="121"/>
      <c r="AG2190" s="118"/>
    </row>
    <row r="2191" spans="32:33" ht="12.95" customHeight="1" x14ac:dyDescent="0.2">
      <c r="AF2191" s="121"/>
      <c r="AG2191" s="118"/>
    </row>
    <row r="2192" spans="32:33" ht="12.95" customHeight="1" x14ac:dyDescent="0.2">
      <c r="AF2192" s="121"/>
      <c r="AG2192" s="118"/>
    </row>
    <row r="2193" spans="32:33" ht="12.95" customHeight="1" x14ac:dyDescent="0.2">
      <c r="AF2193" s="121"/>
      <c r="AG2193" s="118"/>
    </row>
    <row r="2194" spans="32:33" ht="12.95" customHeight="1" x14ac:dyDescent="0.2">
      <c r="AF2194" s="121"/>
      <c r="AG2194" s="118"/>
    </row>
    <row r="2195" spans="32:33" ht="12.95" customHeight="1" x14ac:dyDescent="0.2">
      <c r="AF2195" s="121"/>
      <c r="AG2195" s="118"/>
    </row>
    <row r="2196" spans="32:33" ht="12.95" customHeight="1" x14ac:dyDescent="0.2">
      <c r="AF2196" s="121"/>
      <c r="AG2196" s="118"/>
    </row>
    <row r="2197" spans="32:33" ht="12.95" customHeight="1" x14ac:dyDescent="0.2">
      <c r="AF2197" s="121"/>
      <c r="AG2197" s="118"/>
    </row>
    <row r="2198" spans="32:33" ht="12.95" customHeight="1" x14ac:dyDescent="0.2">
      <c r="AF2198" s="121"/>
      <c r="AG2198" s="118"/>
    </row>
    <row r="2199" spans="32:33" ht="12.95" customHeight="1" x14ac:dyDescent="0.2">
      <c r="AF2199" s="121"/>
      <c r="AG2199" s="118"/>
    </row>
    <row r="2200" spans="32:33" ht="12.95" customHeight="1" x14ac:dyDescent="0.2">
      <c r="AF2200" s="121"/>
      <c r="AG2200" s="118"/>
    </row>
    <row r="2201" spans="32:33" ht="12.95" customHeight="1" x14ac:dyDescent="0.2">
      <c r="AF2201" s="121"/>
      <c r="AG2201" s="118"/>
    </row>
    <row r="2202" spans="32:33" ht="12.95" customHeight="1" x14ac:dyDescent="0.2">
      <c r="AF2202" s="121"/>
      <c r="AG2202" s="118"/>
    </row>
    <row r="2203" spans="32:33" ht="12.95" customHeight="1" x14ac:dyDescent="0.2">
      <c r="AF2203" s="121"/>
      <c r="AG2203" s="118"/>
    </row>
    <row r="2204" spans="32:33" ht="12.95" customHeight="1" x14ac:dyDescent="0.2">
      <c r="AF2204" s="121"/>
      <c r="AG2204" s="118"/>
    </row>
    <row r="2205" spans="32:33" ht="12.95" customHeight="1" x14ac:dyDescent="0.2">
      <c r="AF2205" s="121"/>
      <c r="AG2205" s="118"/>
    </row>
    <row r="2206" spans="32:33" ht="12.95" customHeight="1" x14ac:dyDescent="0.2">
      <c r="AF2206" s="121"/>
      <c r="AG2206" s="118"/>
    </row>
    <row r="2207" spans="32:33" ht="12.95" customHeight="1" x14ac:dyDescent="0.2">
      <c r="AF2207" s="121"/>
      <c r="AG2207" s="118"/>
    </row>
    <row r="2208" spans="32:33" ht="12.95" customHeight="1" x14ac:dyDescent="0.2">
      <c r="AF2208" s="121"/>
      <c r="AG2208" s="118"/>
    </row>
    <row r="2209" spans="32:33" ht="12.95" customHeight="1" x14ac:dyDescent="0.2">
      <c r="AF2209" s="121"/>
      <c r="AG2209" s="118"/>
    </row>
    <row r="2210" spans="32:33" ht="12.95" customHeight="1" x14ac:dyDescent="0.2">
      <c r="AF2210" s="121"/>
      <c r="AG2210" s="118"/>
    </row>
    <row r="2211" spans="32:33" ht="12.95" customHeight="1" x14ac:dyDescent="0.2">
      <c r="AF2211" s="121"/>
      <c r="AG2211" s="118"/>
    </row>
    <row r="2212" spans="32:33" ht="12.95" customHeight="1" x14ac:dyDescent="0.2">
      <c r="AF2212" s="121"/>
      <c r="AG2212" s="118"/>
    </row>
    <row r="2213" spans="32:33" ht="12.95" customHeight="1" x14ac:dyDescent="0.2">
      <c r="AF2213" s="121"/>
      <c r="AG2213" s="118"/>
    </row>
    <row r="2214" spans="32:33" ht="12.95" customHeight="1" x14ac:dyDescent="0.2">
      <c r="AF2214" s="121"/>
      <c r="AG2214" s="118"/>
    </row>
    <row r="2215" spans="32:33" ht="12.95" customHeight="1" x14ac:dyDescent="0.2">
      <c r="AF2215" s="121"/>
      <c r="AG2215" s="118"/>
    </row>
    <row r="2216" spans="32:33" ht="12.95" customHeight="1" x14ac:dyDescent="0.2">
      <c r="AF2216" s="121"/>
      <c r="AG2216" s="118"/>
    </row>
    <row r="2217" spans="32:33" ht="12.95" customHeight="1" x14ac:dyDescent="0.2">
      <c r="AF2217" s="121"/>
      <c r="AG2217" s="118"/>
    </row>
    <row r="2218" spans="32:33" ht="12.95" customHeight="1" x14ac:dyDescent="0.2">
      <c r="AF2218" s="121"/>
      <c r="AG2218" s="118"/>
    </row>
    <row r="2219" spans="32:33" ht="12.95" customHeight="1" x14ac:dyDescent="0.2">
      <c r="AF2219" s="121"/>
      <c r="AG2219" s="118"/>
    </row>
    <row r="2220" spans="32:33" ht="12.95" customHeight="1" x14ac:dyDescent="0.2">
      <c r="AF2220" s="121"/>
      <c r="AG2220" s="118"/>
    </row>
    <row r="2221" spans="32:33" ht="12.95" customHeight="1" x14ac:dyDescent="0.2">
      <c r="AF2221" s="121"/>
      <c r="AG2221" s="118"/>
    </row>
    <row r="2222" spans="32:33" ht="12.95" customHeight="1" x14ac:dyDescent="0.2">
      <c r="AF2222" s="121"/>
      <c r="AG2222" s="118"/>
    </row>
    <row r="2223" spans="32:33" ht="12.95" customHeight="1" x14ac:dyDescent="0.2">
      <c r="AF2223" s="121"/>
      <c r="AG2223" s="118"/>
    </row>
    <row r="2224" spans="32:33" ht="12.95" customHeight="1" x14ac:dyDescent="0.2">
      <c r="AF2224" s="121"/>
      <c r="AG2224" s="118"/>
    </row>
    <row r="2225" spans="32:33" ht="12.95" customHeight="1" x14ac:dyDescent="0.2">
      <c r="AF2225" s="121"/>
      <c r="AG2225" s="118"/>
    </row>
    <row r="2226" spans="32:33" ht="12.95" customHeight="1" x14ac:dyDescent="0.2">
      <c r="AF2226" s="121"/>
      <c r="AG2226" s="118"/>
    </row>
    <row r="2227" spans="32:33" ht="12.95" customHeight="1" x14ac:dyDescent="0.2">
      <c r="AF2227" s="121"/>
      <c r="AG2227" s="118"/>
    </row>
    <row r="2228" spans="32:33" ht="12.95" customHeight="1" x14ac:dyDescent="0.2">
      <c r="AF2228" s="121"/>
      <c r="AG2228" s="118"/>
    </row>
    <row r="2229" spans="32:33" ht="12.95" customHeight="1" x14ac:dyDescent="0.2">
      <c r="AF2229" s="121"/>
      <c r="AG2229" s="118"/>
    </row>
    <row r="2230" spans="32:33" ht="12.95" customHeight="1" x14ac:dyDescent="0.2">
      <c r="AF2230" s="121"/>
      <c r="AG2230" s="118"/>
    </row>
    <row r="2231" spans="32:33" ht="12.95" customHeight="1" x14ac:dyDescent="0.2">
      <c r="AF2231" s="121"/>
      <c r="AG2231" s="118"/>
    </row>
    <row r="2232" spans="32:33" ht="12.95" customHeight="1" x14ac:dyDescent="0.2">
      <c r="AF2232" s="121"/>
      <c r="AG2232" s="118"/>
    </row>
    <row r="2233" spans="32:33" ht="12.95" customHeight="1" x14ac:dyDescent="0.2">
      <c r="AF2233" s="121"/>
      <c r="AG2233" s="118"/>
    </row>
    <row r="2234" spans="32:33" ht="12.95" customHeight="1" x14ac:dyDescent="0.2">
      <c r="AF2234" s="121"/>
      <c r="AG2234" s="118"/>
    </row>
    <row r="2235" spans="32:33" ht="12.95" customHeight="1" x14ac:dyDescent="0.2">
      <c r="AF2235" s="121"/>
      <c r="AG2235" s="118"/>
    </row>
    <row r="2236" spans="32:33" ht="12.95" customHeight="1" x14ac:dyDescent="0.2">
      <c r="AF2236" s="121"/>
      <c r="AG2236" s="118"/>
    </row>
    <row r="2237" spans="32:33" ht="12.95" customHeight="1" x14ac:dyDescent="0.2">
      <c r="AF2237" s="121"/>
      <c r="AG2237" s="118"/>
    </row>
    <row r="2238" spans="32:33" ht="12.95" customHeight="1" x14ac:dyDescent="0.2">
      <c r="AF2238" s="121"/>
      <c r="AG2238" s="118"/>
    </row>
    <row r="2239" spans="32:33" ht="12.95" customHeight="1" x14ac:dyDescent="0.2">
      <c r="AF2239" s="121"/>
      <c r="AG2239" s="118"/>
    </row>
    <row r="2240" spans="32:33" ht="12.95" customHeight="1" x14ac:dyDescent="0.2">
      <c r="AF2240" s="121"/>
      <c r="AG2240" s="118"/>
    </row>
    <row r="2241" spans="32:33" ht="12.95" customHeight="1" x14ac:dyDescent="0.2">
      <c r="AF2241" s="121"/>
      <c r="AG2241" s="118"/>
    </row>
    <row r="2242" spans="32:33" ht="12.95" customHeight="1" x14ac:dyDescent="0.2">
      <c r="AF2242" s="121"/>
      <c r="AG2242" s="118"/>
    </row>
    <row r="2243" spans="32:33" ht="12.95" customHeight="1" x14ac:dyDescent="0.2">
      <c r="AF2243" s="121"/>
      <c r="AG2243" s="118"/>
    </row>
    <row r="2244" spans="32:33" ht="12.95" customHeight="1" x14ac:dyDescent="0.2">
      <c r="AF2244" s="121"/>
      <c r="AG2244" s="118"/>
    </row>
    <row r="2245" spans="32:33" ht="12.95" customHeight="1" x14ac:dyDescent="0.2">
      <c r="AF2245" s="121"/>
      <c r="AG2245" s="118"/>
    </row>
    <row r="2246" spans="32:33" ht="12.95" customHeight="1" x14ac:dyDescent="0.2">
      <c r="AF2246" s="121"/>
      <c r="AG2246" s="118"/>
    </row>
    <row r="2247" spans="32:33" ht="12.95" customHeight="1" x14ac:dyDescent="0.2">
      <c r="AF2247" s="121"/>
      <c r="AG2247" s="118"/>
    </row>
    <row r="2248" spans="32:33" ht="12.95" customHeight="1" x14ac:dyDescent="0.2">
      <c r="AF2248" s="121"/>
      <c r="AG2248" s="118"/>
    </row>
    <row r="2249" spans="32:33" ht="12.95" customHeight="1" x14ac:dyDescent="0.2">
      <c r="AF2249" s="121"/>
      <c r="AG2249" s="118"/>
    </row>
    <row r="2250" spans="32:33" ht="12.95" customHeight="1" x14ac:dyDescent="0.2">
      <c r="AF2250" s="121"/>
      <c r="AG2250" s="118"/>
    </row>
    <row r="2251" spans="32:33" ht="12.95" customHeight="1" x14ac:dyDescent="0.2">
      <c r="AF2251" s="121"/>
      <c r="AG2251" s="118"/>
    </row>
    <row r="2252" spans="32:33" ht="12.95" customHeight="1" x14ac:dyDescent="0.2">
      <c r="AF2252" s="121"/>
      <c r="AG2252" s="118"/>
    </row>
    <row r="2253" spans="32:33" ht="12.95" customHeight="1" x14ac:dyDescent="0.2">
      <c r="AF2253" s="121"/>
      <c r="AG2253" s="118"/>
    </row>
    <row r="2254" spans="32:33" ht="12.95" customHeight="1" x14ac:dyDescent="0.2">
      <c r="AF2254" s="121"/>
      <c r="AG2254" s="118"/>
    </row>
    <row r="2255" spans="32:33" ht="12.95" customHeight="1" x14ac:dyDescent="0.2">
      <c r="AF2255" s="121"/>
      <c r="AG2255" s="118"/>
    </row>
    <row r="2256" spans="32:33" ht="12.95" customHeight="1" x14ac:dyDescent="0.2">
      <c r="AF2256" s="121"/>
      <c r="AG2256" s="118"/>
    </row>
    <row r="2257" spans="32:33" ht="12.95" customHeight="1" x14ac:dyDescent="0.2">
      <c r="AF2257" s="121"/>
      <c r="AG2257" s="118"/>
    </row>
    <row r="2258" spans="32:33" ht="12.95" customHeight="1" x14ac:dyDescent="0.2">
      <c r="AF2258" s="121"/>
      <c r="AG2258" s="118"/>
    </row>
    <row r="2259" spans="32:33" ht="12.95" customHeight="1" x14ac:dyDescent="0.2">
      <c r="AF2259" s="121"/>
      <c r="AG2259" s="118"/>
    </row>
    <row r="2260" spans="32:33" ht="12.95" customHeight="1" x14ac:dyDescent="0.2">
      <c r="AF2260" s="121"/>
      <c r="AG2260" s="118"/>
    </row>
    <row r="2261" spans="32:33" ht="12.95" customHeight="1" x14ac:dyDescent="0.2">
      <c r="AF2261" s="121"/>
      <c r="AG2261" s="118"/>
    </row>
    <row r="2262" spans="32:33" ht="12.95" customHeight="1" x14ac:dyDescent="0.2">
      <c r="AF2262" s="121"/>
      <c r="AG2262" s="118"/>
    </row>
    <row r="2263" spans="32:33" ht="12.95" customHeight="1" x14ac:dyDescent="0.2">
      <c r="AF2263" s="121"/>
      <c r="AG2263" s="118"/>
    </row>
    <row r="2264" spans="32:33" ht="12.95" customHeight="1" x14ac:dyDescent="0.2">
      <c r="AF2264" s="121"/>
      <c r="AG2264" s="118"/>
    </row>
    <row r="2265" spans="32:33" ht="12.95" customHeight="1" x14ac:dyDescent="0.2">
      <c r="AF2265" s="121"/>
      <c r="AG2265" s="118"/>
    </row>
    <row r="2266" spans="32:33" ht="12.95" customHeight="1" x14ac:dyDescent="0.2">
      <c r="AF2266" s="121"/>
      <c r="AG2266" s="118"/>
    </row>
    <row r="2267" spans="32:33" ht="12.95" customHeight="1" x14ac:dyDescent="0.2">
      <c r="AF2267" s="121"/>
      <c r="AG2267" s="118"/>
    </row>
    <row r="2268" spans="32:33" ht="12.95" customHeight="1" x14ac:dyDescent="0.2">
      <c r="AF2268" s="121"/>
      <c r="AG2268" s="118"/>
    </row>
    <row r="2269" spans="32:33" ht="12.95" customHeight="1" x14ac:dyDescent="0.2">
      <c r="AF2269" s="121"/>
      <c r="AG2269" s="118"/>
    </row>
    <row r="2270" spans="32:33" ht="12.95" customHeight="1" x14ac:dyDescent="0.2">
      <c r="AF2270" s="121"/>
      <c r="AG2270" s="118"/>
    </row>
    <row r="2271" spans="32:33" ht="12.95" customHeight="1" x14ac:dyDescent="0.2">
      <c r="AF2271" s="121"/>
      <c r="AG2271" s="118"/>
    </row>
    <row r="2272" spans="32:33" ht="12.95" customHeight="1" x14ac:dyDescent="0.2">
      <c r="AF2272" s="121"/>
      <c r="AG2272" s="118"/>
    </row>
    <row r="2273" spans="32:33" ht="12.95" customHeight="1" x14ac:dyDescent="0.2">
      <c r="AF2273" s="121"/>
      <c r="AG2273" s="118"/>
    </row>
    <row r="2274" spans="32:33" ht="12.95" customHeight="1" x14ac:dyDescent="0.2">
      <c r="AF2274" s="121"/>
      <c r="AG2274" s="118"/>
    </row>
    <row r="2275" spans="32:33" ht="12.95" customHeight="1" x14ac:dyDescent="0.2">
      <c r="AF2275" s="121"/>
      <c r="AG2275" s="118"/>
    </row>
    <row r="2276" spans="32:33" ht="12.95" customHeight="1" x14ac:dyDescent="0.2">
      <c r="AF2276" s="121"/>
      <c r="AG2276" s="118"/>
    </row>
    <row r="2277" spans="32:33" ht="12.95" customHeight="1" x14ac:dyDescent="0.2">
      <c r="AF2277" s="121"/>
      <c r="AG2277" s="118"/>
    </row>
    <row r="2278" spans="32:33" ht="12.95" customHeight="1" x14ac:dyDescent="0.2">
      <c r="AF2278" s="121"/>
      <c r="AG2278" s="118"/>
    </row>
    <row r="2279" spans="32:33" ht="12.95" customHeight="1" x14ac:dyDescent="0.2">
      <c r="AF2279" s="121"/>
      <c r="AG2279" s="118"/>
    </row>
    <row r="2280" spans="32:33" ht="12.95" customHeight="1" x14ac:dyDescent="0.2">
      <c r="AF2280" s="121"/>
      <c r="AG2280" s="118"/>
    </row>
    <row r="2281" spans="32:33" ht="12.95" customHeight="1" x14ac:dyDescent="0.2">
      <c r="AF2281" s="121"/>
      <c r="AG2281" s="118"/>
    </row>
    <row r="2282" spans="32:33" ht="12.95" customHeight="1" x14ac:dyDescent="0.2">
      <c r="AF2282" s="121"/>
      <c r="AG2282" s="118"/>
    </row>
    <row r="2283" spans="32:33" ht="12.95" customHeight="1" x14ac:dyDescent="0.2">
      <c r="AF2283" s="121"/>
      <c r="AG2283" s="118"/>
    </row>
    <row r="2284" spans="32:33" ht="12.95" customHeight="1" x14ac:dyDescent="0.2">
      <c r="AF2284" s="121"/>
      <c r="AG2284" s="118"/>
    </row>
    <row r="2285" spans="32:33" ht="12.95" customHeight="1" x14ac:dyDescent="0.2">
      <c r="AF2285" s="121"/>
      <c r="AG2285" s="118"/>
    </row>
    <row r="2286" spans="32:33" ht="12.95" customHeight="1" x14ac:dyDescent="0.2">
      <c r="AF2286" s="121"/>
      <c r="AG2286" s="118"/>
    </row>
    <row r="2287" spans="32:33" ht="12.95" customHeight="1" x14ac:dyDescent="0.2">
      <c r="AF2287" s="121"/>
      <c r="AG2287" s="118"/>
    </row>
    <row r="2288" spans="32:33" ht="12.95" customHeight="1" x14ac:dyDescent="0.2">
      <c r="AF2288" s="121"/>
      <c r="AG2288" s="118"/>
    </row>
    <row r="2289" spans="32:33" ht="12.95" customHeight="1" x14ac:dyDescent="0.2">
      <c r="AF2289" s="121"/>
      <c r="AG2289" s="118"/>
    </row>
    <row r="2290" spans="32:33" ht="12.95" customHeight="1" x14ac:dyDescent="0.2">
      <c r="AF2290" s="121"/>
      <c r="AG2290" s="118"/>
    </row>
    <row r="2291" spans="32:33" ht="12.95" customHeight="1" x14ac:dyDescent="0.2">
      <c r="AF2291" s="121"/>
      <c r="AG2291" s="118"/>
    </row>
    <row r="2292" spans="32:33" ht="12.95" customHeight="1" x14ac:dyDescent="0.2">
      <c r="AF2292" s="121"/>
      <c r="AG2292" s="118"/>
    </row>
    <row r="2293" spans="32:33" ht="12.95" customHeight="1" x14ac:dyDescent="0.2">
      <c r="AF2293" s="121"/>
      <c r="AG2293" s="118"/>
    </row>
    <row r="2294" spans="32:33" ht="12.95" customHeight="1" x14ac:dyDescent="0.2">
      <c r="AF2294" s="121"/>
      <c r="AG2294" s="118"/>
    </row>
    <row r="2295" spans="32:33" ht="12.95" customHeight="1" x14ac:dyDescent="0.2">
      <c r="AF2295" s="121"/>
      <c r="AG2295" s="118"/>
    </row>
    <row r="2296" spans="32:33" ht="12.95" customHeight="1" x14ac:dyDescent="0.2">
      <c r="AF2296" s="121"/>
      <c r="AG2296" s="118"/>
    </row>
    <row r="2297" spans="32:33" ht="12.95" customHeight="1" x14ac:dyDescent="0.2">
      <c r="AF2297" s="121"/>
      <c r="AG2297" s="118"/>
    </row>
    <row r="2298" spans="32:33" ht="12.95" customHeight="1" x14ac:dyDescent="0.2">
      <c r="AF2298" s="121"/>
      <c r="AG2298" s="118"/>
    </row>
    <row r="2299" spans="32:33" ht="12.95" customHeight="1" x14ac:dyDescent="0.2">
      <c r="AF2299" s="121"/>
      <c r="AG2299" s="118"/>
    </row>
    <row r="2300" spans="32:33" ht="12.95" customHeight="1" x14ac:dyDescent="0.2">
      <c r="AF2300" s="121"/>
      <c r="AG2300" s="118"/>
    </row>
    <row r="2301" spans="32:33" ht="12.95" customHeight="1" x14ac:dyDescent="0.2">
      <c r="AF2301" s="121"/>
      <c r="AG2301" s="118"/>
    </row>
    <row r="2302" spans="32:33" ht="12.95" customHeight="1" x14ac:dyDescent="0.2">
      <c r="AF2302" s="121"/>
      <c r="AG2302" s="118"/>
    </row>
    <row r="2303" spans="32:33" ht="12.95" customHeight="1" x14ac:dyDescent="0.2">
      <c r="AF2303" s="121"/>
      <c r="AG2303" s="118"/>
    </row>
    <row r="2304" spans="32:33" ht="12.95" customHeight="1" x14ac:dyDescent="0.2">
      <c r="AF2304" s="121"/>
      <c r="AG2304" s="118"/>
    </row>
    <row r="2305" spans="32:33" ht="12.95" customHeight="1" x14ac:dyDescent="0.2">
      <c r="AF2305" s="121"/>
      <c r="AG2305" s="118"/>
    </row>
    <row r="2306" spans="32:33" ht="12.95" customHeight="1" x14ac:dyDescent="0.2">
      <c r="AF2306" s="121"/>
      <c r="AG2306" s="118"/>
    </row>
    <row r="2307" spans="32:33" ht="12.95" customHeight="1" x14ac:dyDescent="0.2">
      <c r="AF2307" s="121"/>
      <c r="AG2307" s="118"/>
    </row>
    <row r="2308" spans="32:33" ht="12.95" customHeight="1" x14ac:dyDescent="0.2">
      <c r="AF2308" s="121"/>
      <c r="AG2308" s="118"/>
    </row>
    <row r="2309" spans="32:33" ht="12.95" customHeight="1" x14ac:dyDescent="0.2">
      <c r="AF2309" s="121"/>
      <c r="AG2309" s="118"/>
    </row>
    <row r="2310" spans="32:33" ht="12.95" customHeight="1" x14ac:dyDescent="0.2">
      <c r="AF2310" s="121"/>
      <c r="AG2310" s="118"/>
    </row>
    <row r="2311" spans="32:33" ht="12.95" customHeight="1" x14ac:dyDescent="0.2">
      <c r="AF2311" s="121"/>
      <c r="AG2311" s="118"/>
    </row>
    <row r="2312" spans="32:33" ht="12.95" customHeight="1" x14ac:dyDescent="0.2">
      <c r="AF2312" s="121"/>
      <c r="AG2312" s="118"/>
    </row>
    <row r="2313" spans="32:33" ht="12.95" customHeight="1" x14ac:dyDescent="0.2">
      <c r="AF2313" s="121"/>
      <c r="AG2313" s="118"/>
    </row>
    <row r="2314" spans="32:33" ht="12.95" customHeight="1" x14ac:dyDescent="0.2">
      <c r="AF2314" s="121"/>
      <c r="AG2314" s="118"/>
    </row>
    <row r="2315" spans="32:33" ht="12.95" customHeight="1" x14ac:dyDescent="0.2">
      <c r="AF2315" s="121"/>
      <c r="AG2315" s="118"/>
    </row>
    <row r="2316" spans="32:33" ht="12.95" customHeight="1" x14ac:dyDescent="0.2">
      <c r="AF2316" s="121"/>
      <c r="AG2316" s="118"/>
    </row>
    <row r="2317" spans="32:33" ht="12.95" customHeight="1" x14ac:dyDescent="0.2">
      <c r="AF2317" s="121"/>
      <c r="AG2317" s="118"/>
    </row>
    <row r="2318" spans="32:33" ht="12.95" customHeight="1" x14ac:dyDescent="0.2">
      <c r="AF2318" s="121"/>
      <c r="AG2318" s="118"/>
    </row>
    <row r="2319" spans="32:33" ht="12.95" customHeight="1" x14ac:dyDescent="0.2">
      <c r="AF2319" s="121"/>
      <c r="AG2319" s="118"/>
    </row>
    <row r="2320" spans="32:33" ht="12.95" customHeight="1" x14ac:dyDescent="0.2">
      <c r="AF2320" s="121"/>
      <c r="AG2320" s="118"/>
    </row>
    <row r="2321" spans="32:33" ht="12.95" customHeight="1" x14ac:dyDescent="0.2">
      <c r="AF2321" s="121"/>
      <c r="AG2321" s="118"/>
    </row>
    <row r="2322" spans="32:33" ht="12.95" customHeight="1" x14ac:dyDescent="0.2">
      <c r="AF2322" s="121"/>
      <c r="AG2322" s="118"/>
    </row>
    <row r="2323" spans="32:33" ht="12.95" customHeight="1" x14ac:dyDescent="0.2">
      <c r="AF2323" s="121"/>
      <c r="AG2323" s="118"/>
    </row>
    <row r="2324" spans="32:33" ht="12.95" customHeight="1" x14ac:dyDescent="0.2">
      <c r="AF2324" s="121"/>
      <c r="AG2324" s="118"/>
    </row>
    <row r="2325" spans="32:33" ht="12.95" customHeight="1" x14ac:dyDescent="0.2">
      <c r="AF2325" s="121"/>
      <c r="AG2325" s="118"/>
    </row>
    <row r="2326" spans="32:33" ht="12.95" customHeight="1" x14ac:dyDescent="0.2">
      <c r="AF2326" s="121"/>
      <c r="AG2326" s="118"/>
    </row>
    <row r="2327" spans="32:33" ht="12.95" customHeight="1" x14ac:dyDescent="0.2">
      <c r="AF2327" s="121"/>
      <c r="AG2327" s="118"/>
    </row>
    <row r="2328" spans="32:33" ht="12.95" customHeight="1" x14ac:dyDescent="0.2">
      <c r="AF2328" s="121"/>
      <c r="AG2328" s="118"/>
    </row>
    <row r="2329" spans="32:33" ht="12.95" customHeight="1" x14ac:dyDescent="0.2">
      <c r="AF2329" s="121"/>
      <c r="AG2329" s="118"/>
    </row>
    <row r="2330" spans="32:33" ht="12.95" customHeight="1" x14ac:dyDescent="0.2">
      <c r="AF2330" s="121"/>
      <c r="AG2330" s="118"/>
    </row>
    <row r="2331" spans="32:33" ht="12.95" customHeight="1" x14ac:dyDescent="0.2">
      <c r="AF2331" s="121"/>
      <c r="AG2331" s="118"/>
    </row>
    <row r="2332" spans="32:33" ht="12.95" customHeight="1" x14ac:dyDescent="0.2">
      <c r="AF2332" s="121"/>
      <c r="AG2332" s="118"/>
    </row>
    <row r="2333" spans="32:33" ht="12.95" customHeight="1" x14ac:dyDescent="0.2">
      <c r="AF2333" s="121"/>
      <c r="AG2333" s="118"/>
    </row>
    <row r="2334" spans="32:33" ht="12.95" customHeight="1" x14ac:dyDescent="0.2">
      <c r="AF2334" s="121"/>
      <c r="AG2334" s="118"/>
    </row>
    <row r="2335" spans="32:33" ht="12.95" customHeight="1" x14ac:dyDescent="0.2">
      <c r="AF2335" s="121"/>
      <c r="AG2335" s="118"/>
    </row>
    <row r="2336" spans="32:33" ht="12.95" customHeight="1" x14ac:dyDescent="0.2">
      <c r="AF2336" s="121"/>
      <c r="AG2336" s="118"/>
    </row>
    <row r="2337" spans="32:33" ht="12.95" customHeight="1" x14ac:dyDescent="0.2">
      <c r="AF2337" s="121"/>
      <c r="AG2337" s="118"/>
    </row>
    <row r="2338" spans="32:33" ht="12.95" customHeight="1" x14ac:dyDescent="0.2">
      <c r="AF2338" s="121"/>
      <c r="AG2338" s="118"/>
    </row>
    <row r="2339" spans="32:33" ht="12.95" customHeight="1" x14ac:dyDescent="0.2">
      <c r="AF2339" s="121"/>
      <c r="AG2339" s="118"/>
    </row>
    <row r="2340" spans="32:33" ht="12.95" customHeight="1" x14ac:dyDescent="0.2">
      <c r="AF2340" s="121"/>
      <c r="AG2340" s="118"/>
    </row>
    <row r="2341" spans="32:33" ht="12.95" customHeight="1" x14ac:dyDescent="0.2">
      <c r="AF2341" s="121"/>
      <c r="AG2341" s="118"/>
    </row>
    <row r="2342" spans="32:33" ht="12.95" customHeight="1" x14ac:dyDescent="0.2">
      <c r="AF2342" s="121"/>
      <c r="AG2342" s="118"/>
    </row>
    <row r="2343" spans="32:33" ht="12.95" customHeight="1" x14ac:dyDescent="0.2">
      <c r="AF2343" s="121"/>
      <c r="AG2343" s="118"/>
    </row>
    <row r="2344" spans="32:33" ht="12.95" customHeight="1" x14ac:dyDescent="0.2">
      <c r="AF2344" s="121"/>
      <c r="AG2344" s="118"/>
    </row>
    <row r="2345" spans="32:33" ht="12.95" customHeight="1" x14ac:dyDescent="0.2">
      <c r="AF2345" s="121"/>
      <c r="AG2345" s="118"/>
    </row>
    <row r="2346" spans="32:33" ht="12.95" customHeight="1" x14ac:dyDescent="0.2">
      <c r="AF2346" s="121"/>
      <c r="AG2346" s="118"/>
    </row>
    <row r="2347" spans="32:33" ht="12.95" customHeight="1" x14ac:dyDescent="0.2">
      <c r="AF2347" s="121"/>
      <c r="AG2347" s="118"/>
    </row>
    <row r="2348" spans="32:33" ht="12.95" customHeight="1" x14ac:dyDescent="0.2">
      <c r="AF2348" s="121"/>
      <c r="AG2348" s="118"/>
    </row>
    <row r="2349" spans="32:33" ht="12.95" customHeight="1" x14ac:dyDescent="0.2">
      <c r="AF2349" s="121"/>
      <c r="AG2349" s="118"/>
    </row>
    <row r="2350" spans="32:33" ht="12.95" customHeight="1" x14ac:dyDescent="0.2">
      <c r="AF2350" s="121"/>
      <c r="AG2350" s="118"/>
    </row>
    <row r="2351" spans="32:33" ht="12.95" customHeight="1" x14ac:dyDescent="0.2">
      <c r="AF2351" s="121"/>
      <c r="AG2351" s="118"/>
    </row>
    <row r="2352" spans="32:33" ht="12.95" customHeight="1" x14ac:dyDescent="0.2">
      <c r="AF2352" s="121"/>
      <c r="AG2352" s="118"/>
    </row>
    <row r="2353" spans="32:33" ht="12.95" customHeight="1" x14ac:dyDescent="0.2">
      <c r="AF2353" s="121"/>
      <c r="AG2353" s="118"/>
    </row>
    <row r="2354" spans="32:33" ht="12.95" customHeight="1" x14ac:dyDescent="0.2">
      <c r="AF2354" s="121"/>
      <c r="AG2354" s="118"/>
    </row>
    <row r="2355" spans="32:33" ht="12.95" customHeight="1" x14ac:dyDescent="0.2">
      <c r="AF2355" s="121"/>
      <c r="AG2355" s="118"/>
    </row>
    <row r="2356" spans="32:33" ht="12.95" customHeight="1" x14ac:dyDescent="0.2">
      <c r="AF2356" s="121"/>
      <c r="AG2356" s="118"/>
    </row>
    <row r="2357" spans="32:33" ht="12.95" customHeight="1" x14ac:dyDescent="0.2">
      <c r="AF2357" s="121"/>
      <c r="AG2357" s="118"/>
    </row>
    <row r="2358" spans="32:33" ht="12.95" customHeight="1" x14ac:dyDescent="0.2">
      <c r="AF2358" s="121"/>
      <c r="AG2358" s="118"/>
    </row>
    <row r="2359" spans="32:33" ht="12.95" customHeight="1" x14ac:dyDescent="0.2">
      <c r="AF2359" s="121"/>
      <c r="AG2359" s="118"/>
    </row>
    <row r="2360" spans="32:33" ht="12.95" customHeight="1" x14ac:dyDescent="0.2">
      <c r="AF2360" s="121"/>
      <c r="AG2360" s="118"/>
    </row>
    <row r="2361" spans="32:33" ht="12.95" customHeight="1" x14ac:dyDescent="0.2">
      <c r="AF2361" s="121"/>
      <c r="AG2361" s="118"/>
    </row>
    <row r="2362" spans="32:33" ht="12.95" customHeight="1" x14ac:dyDescent="0.2">
      <c r="AF2362" s="121"/>
      <c r="AG2362" s="118"/>
    </row>
    <row r="2363" spans="32:33" ht="12.95" customHeight="1" x14ac:dyDescent="0.2">
      <c r="AF2363" s="121"/>
      <c r="AG2363" s="118"/>
    </row>
    <row r="2364" spans="32:33" ht="12.95" customHeight="1" x14ac:dyDescent="0.2">
      <c r="AF2364" s="121"/>
      <c r="AG2364" s="118"/>
    </row>
    <row r="2365" spans="32:33" ht="12.95" customHeight="1" x14ac:dyDescent="0.2">
      <c r="AF2365" s="121"/>
      <c r="AG2365" s="118"/>
    </row>
    <row r="2366" spans="32:33" ht="12.95" customHeight="1" x14ac:dyDescent="0.2">
      <c r="AF2366" s="121"/>
      <c r="AG2366" s="118"/>
    </row>
    <row r="2367" spans="32:33" ht="12.95" customHeight="1" x14ac:dyDescent="0.2">
      <c r="AF2367" s="121"/>
      <c r="AG2367" s="118"/>
    </row>
    <row r="2368" spans="32:33" ht="12.95" customHeight="1" x14ac:dyDescent="0.2">
      <c r="AF2368" s="121"/>
      <c r="AG2368" s="118"/>
    </row>
    <row r="2369" spans="32:33" ht="12.95" customHeight="1" x14ac:dyDescent="0.2">
      <c r="AF2369" s="121"/>
      <c r="AG2369" s="118"/>
    </row>
    <row r="2370" spans="32:33" ht="12.95" customHeight="1" x14ac:dyDescent="0.2">
      <c r="AF2370" s="121"/>
      <c r="AG2370" s="118"/>
    </row>
    <row r="2371" spans="32:33" ht="12.95" customHeight="1" x14ac:dyDescent="0.2">
      <c r="AF2371" s="121"/>
      <c r="AG2371" s="118"/>
    </row>
    <row r="2372" spans="32:33" ht="12.95" customHeight="1" x14ac:dyDescent="0.2">
      <c r="AF2372" s="121"/>
      <c r="AG2372" s="118"/>
    </row>
    <row r="2373" spans="32:33" ht="12.95" customHeight="1" x14ac:dyDescent="0.2">
      <c r="AF2373" s="121"/>
      <c r="AG2373" s="118"/>
    </row>
    <row r="2374" spans="32:33" ht="12.95" customHeight="1" x14ac:dyDescent="0.2">
      <c r="AF2374" s="121"/>
      <c r="AG2374" s="118"/>
    </row>
    <row r="2375" spans="32:33" ht="12.95" customHeight="1" x14ac:dyDescent="0.2">
      <c r="AF2375" s="121"/>
      <c r="AG2375" s="118"/>
    </row>
    <row r="2376" spans="32:33" ht="12.95" customHeight="1" x14ac:dyDescent="0.2">
      <c r="AF2376" s="121"/>
      <c r="AG2376" s="118"/>
    </row>
    <row r="2377" spans="32:33" ht="12.95" customHeight="1" x14ac:dyDescent="0.2">
      <c r="AF2377" s="121"/>
      <c r="AG2377" s="118"/>
    </row>
    <row r="2378" spans="32:33" ht="12.95" customHeight="1" x14ac:dyDescent="0.2">
      <c r="AF2378" s="121"/>
      <c r="AG2378" s="118"/>
    </row>
    <row r="2379" spans="32:33" ht="12.95" customHeight="1" x14ac:dyDescent="0.2">
      <c r="AF2379" s="121"/>
      <c r="AG2379" s="118"/>
    </row>
    <row r="2380" spans="32:33" ht="12.95" customHeight="1" x14ac:dyDescent="0.2">
      <c r="AF2380" s="121"/>
      <c r="AG2380" s="118"/>
    </row>
    <row r="2381" spans="32:33" ht="12.95" customHeight="1" x14ac:dyDescent="0.2">
      <c r="AF2381" s="121"/>
      <c r="AG2381" s="118"/>
    </row>
    <row r="2382" spans="32:33" ht="12.95" customHeight="1" x14ac:dyDescent="0.2">
      <c r="AF2382" s="121"/>
      <c r="AG2382" s="118"/>
    </row>
    <row r="2383" spans="32:33" ht="12.95" customHeight="1" x14ac:dyDescent="0.2">
      <c r="AF2383" s="121"/>
      <c r="AG2383" s="118"/>
    </row>
    <row r="2384" spans="32:33" ht="12.95" customHeight="1" x14ac:dyDescent="0.2">
      <c r="AF2384" s="121"/>
      <c r="AG2384" s="118"/>
    </row>
    <row r="2385" spans="32:33" ht="12.95" customHeight="1" x14ac:dyDescent="0.2">
      <c r="AF2385" s="121"/>
      <c r="AG2385" s="118"/>
    </row>
    <row r="2386" spans="32:33" ht="12.95" customHeight="1" x14ac:dyDescent="0.2">
      <c r="AF2386" s="121"/>
      <c r="AG2386" s="118"/>
    </row>
    <row r="2387" spans="32:33" ht="12.95" customHeight="1" x14ac:dyDescent="0.2">
      <c r="AF2387" s="121"/>
      <c r="AG2387" s="118"/>
    </row>
    <row r="2388" spans="32:33" ht="12.95" customHeight="1" x14ac:dyDescent="0.2">
      <c r="AF2388" s="121"/>
      <c r="AG2388" s="118"/>
    </row>
    <row r="2389" spans="32:33" ht="12.95" customHeight="1" x14ac:dyDescent="0.2">
      <c r="AF2389" s="121"/>
      <c r="AG2389" s="118"/>
    </row>
    <row r="2390" spans="32:33" ht="12.95" customHeight="1" x14ac:dyDescent="0.2">
      <c r="AF2390" s="121"/>
      <c r="AG2390" s="118"/>
    </row>
    <row r="2391" spans="32:33" ht="12.95" customHeight="1" x14ac:dyDescent="0.2">
      <c r="AF2391" s="121"/>
      <c r="AG2391" s="118"/>
    </row>
    <row r="2392" spans="32:33" ht="12.95" customHeight="1" x14ac:dyDescent="0.2">
      <c r="AF2392" s="121"/>
      <c r="AG2392" s="118"/>
    </row>
    <row r="2393" spans="32:33" ht="12.95" customHeight="1" x14ac:dyDescent="0.2">
      <c r="AF2393" s="121"/>
      <c r="AG2393" s="118"/>
    </row>
    <row r="2394" spans="32:33" ht="12.95" customHeight="1" x14ac:dyDescent="0.2">
      <c r="AF2394" s="121"/>
      <c r="AG2394" s="118"/>
    </row>
    <row r="2395" spans="32:33" ht="12.95" customHeight="1" x14ac:dyDescent="0.2">
      <c r="AF2395" s="121"/>
      <c r="AG2395" s="118"/>
    </row>
    <row r="2396" spans="32:33" ht="12.95" customHeight="1" x14ac:dyDescent="0.2">
      <c r="AF2396" s="121"/>
      <c r="AG2396" s="118"/>
    </row>
    <row r="2397" spans="32:33" ht="12.95" customHeight="1" x14ac:dyDescent="0.2">
      <c r="AF2397" s="121"/>
      <c r="AG2397" s="118"/>
    </row>
    <row r="2398" spans="32:33" ht="12.95" customHeight="1" x14ac:dyDescent="0.2">
      <c r="AF2398" s="121"/>
      <c r="AG2398" s="118"/>
    </row>
    <row r="2399" spans="32:33" ht="12.95" customHeight="1" x14ac:dyDescent="0.2">
      <c r="AF2399" s="121"/>
      <c r="AG2399" s="118"/>
    </row>
    <row r="2400" spans="32:33" ht="12.95" customHeight="1" x14ac:dyDescent="0.2">
      <c r="AF2400" s="121"/>
      <c r="AG2400" s="118"/>
    </row>
    <row r="2401" spans="32:33" ht="12.95" customHeight="1" x14ac:dyDescent="0.2">
      <c r="AF2401" s="121"/>
      <c r="AG2401" s="118"/>
    </row>
    <row r="2402" spans="32:33" ht="12.95" customHeight="1" x14ac:dyDescent="0.2">
      <c r="AF2402" s="121"/>
      <c r="AG2402" s="118"/>
    </row>
    <row r="2403" spans="32:33" ht="12.95" customHeight="1" x14ac:dyDescent="0.2">
      <c r="AF2403" s="121"/>
      <c r="AG2403" s="118"/>
    </row>
    <row r="2404" spans="32:33" ht="12.95" customHeight="1" x14ac:dyDescent="0.2">
      <c r="AF2404" s="121"/>
      <c r="AG2404" s="118"/>
    </row>
    <row r="2405" spans="32:33" ht="12.95" customHeight="1" x14ac:dyDescent="0.2">
      <c r="AF2405" s="121"/>
      <c r="AG2405" s="118"/>
    </row>
    <row r="2406" spans="32:33" ht="12.95" customHeight="1" x14ac:dyDescent="0.2">
      <c r="AF2406" s="121"/>
      <c r="AG2406" s="118"/>
    </row>
    <row r="2407" spans="32:33" ht="12.95" customHeight="1" x14ac:dyDescent="0.2">
      <c r="AF2407" s="121"/>
      <c r="AG2407" s="118"/>
    </row>
    <row r="2408" spans="32:33" ht="12.95" customHeight="1" x14ac:dyDescent="0.2">
      <c r="AF2408" s="121"/>
      <c r="AG2408" s="118"/>
    </row>
    <row r="2409" spans="32:33" ht="12.95" customHeight="1" x14ac:dyDescent="0.2">
      <c r="AF2409" s="121"/>
      <c r="AG2409" s="118"/>
    </row>
    <row r="2410" spans="32:33" ht="12.95" customHeight="1" x14ac:dyDescent="0.2">
      <c r="AF2410" s="121"/>
      <c r="AG2410" s="118"/>
    </row>
    <row r="2411" spans="32:33" ht="12.95" customHeight="1" x14ac:dyDescent="0.2">
      <c r="AF2411" s="121"/>
      <c r="AG2411" s="118"/>
    </row>
    <row r="2412" spans="32:33" ht="12.95" customHeight="1" x14ac:dyDescent="0.2">
      <c r="AF2412" s="121"/>
      <c r="AG2412" s="118"/>
    </row>
    <row r="2413" spans="32:33" ht="12.95" customHeight="1" x14ac:dyDescent="0.2">
      <c r="AF2413" s="121"/>
      <c r="AG2413" s="118"/>
    </row>
    <row r="2414" spans="32:33" ht="12.95" customHeight="1" x14ac:dyDescent="0.2">
      <c r="AF2414" s="121"/>
      <c r="AG2414" s="118"/>
    </row>
    <row r="2415" spans="32:33" ht="12.95" customHeight="1" x14ac:dyDescent="0.2">
      <c r="AF2415" s="121"/>
      <c r="AG2415" s="118"/>
    </row>
    <row r="2416" spans="32:33" ht="12.95" customHeight="1" x14ac:dyDescent="0.2">
      <c r="AF2416" s="121"/>
      <c r="AG2416" s="118"/>
    </row>
    <row r="2417" spans="32:33" ht="12.95" customHeight="1" x14ac:dyDescent="0.2">
      <c r="AF2417" s="121"/>
      <c r="AG2417" s="118"/>
    </row>
    <row r="2418" spans="32:33" ht="12.95" customHeight="1" x14ac:dyDescent="0.2">
      <c r="AF2418" s="121"/>
      <c r="AG2418" s="118"/>
    </row>
    <row r="2419" spans="32:33" ht="12.95" customHeight="1" x14ac:dyDescent="0.2">
      <c r="AF2419" s="121"/>
      <c r="AG2419" s="118"/>
    </row>
    <row r="2420" spans="32:33" ht="12.95" customHeight="1" x14ac:dyDescent="0.2">
      <c r="AF2420" s="121"/>
      <c r="AG2420" s="118"/>
    </row>
    <row r="2421" spans="32:33" ht="12.95" customHeight="1" x14ac:dyDescent="0.2">
      <c r="AF2421" s="121"/>
      <c r="AG2421" s="118"/>
    </row>
    <row r="2422" spans="32:33" ht="12.95" customHeight="1" x14ac:dyDescent="0.2">
      <c r="AF2422" s="121"/>
      <c r="AG2422" s="118"/>
    </row>
    <row r="2423" spans="32:33" ht="12.95" customHeight="1" x14ac:dyDescent="0.2">
      <c r="AF2423" s="121"/>
      <c r="AG2423" s="118"/>
    </row>
    <row r="2424" spans="32:33" ht="12.95" customHeight="1" x14ac:dyDescent="0.2">
      <c r="AF2424" s="121"/>
      <c r="AG2424" s="118"/>
    </row>
    <row r="2425" spans="32:33" ht="12.95" customHeight="1" x14ac:dyDescent="0.2">
      <c r="AF2425" s="121"/>
      <c r="AG2425" s="118"/>
    </row>
    <row r="2426" spans="32:33" ht="12.95" customHeight="1" x14ac:dyDescent="0.2">
      <c r="AF2426" s="121"/>
      <c r="AG2426" s="118"/>
    </row>
    <row r="2427" spans="32:33" ht="12.95" customHeight="1" x14ac:dyDescent="0.2">
      <c r="AF2427" s="121"/>
      <c r="AG2427" s="118"/>
    </row>
    <row r="2428" spans="32:33" ht="12.95" customHeight="1" x14ac:dyDescent="0.2">
      <c r="AF2428" s="121"/>
      <c r="AG2428" s="118"/>
    </row>
    <row r="2429" spans="32:33" ht="12.95" customHeight="1" x14ac:dyDescent="0.2">
      <c r="AF2429" s="121"/>
      <c r="AG2429" s="118"/>
    </row>
    <row r="2430" spans="32:33" ht="12.95" customHeight="1" x14ac:dyDescent="0.2">
      <c r="AF2430" s="121"/>
      <c r="AG2430" s="118"/>
    </row>
    <row r="2431" spans="32:33" ht="12.95" customHeight="1" x14ac:dyDescent="0.2">
      <c r="AF2431" s="121"/>
      <c r="AG2431" s="118"/>
    </row>
    <row r="2432" spans="32:33" ht="12.95" customHeight="1" x14ac:dyDescent="0.2">
      <c r="AF2432" s="121"/>
      <c r="AG2432" s="118"/>
    </row>
    <row r="2433" spans="32:33" ht="12.95" customHeight="1" x14ac:dyDescent="0.2">
      <c r="AF2433" s="121"/>
      <c r="AG2433" s="118"/>
    </row>
    <row r="2434" spans="32:33" ht="12.95" customHeight="1" x14ac:dyDescent="0.2">
      <c r="AF2434" s="121"/>
      <c r="AG2434" s="118"/>
    </row>
    <row r="2435" spans="32:33" ht="12.95" customHeight="1" x14ac:dyDescent="0.2">
      <c r="AF2435" s="121"/>
      <c r="AG2435" s="118"/>
    </row>
    <row r="2436" spans="32:33" ht="12.95" customHeight="1" x14ac:dyDescent="0.2">
      <c r="AF2436" s="121"/>
      <c r="AG2436" s="118"/>
    </row>
    <row r="2437" spans="32:33" ht="12.95" customHeight="1" x14ac:dyDescent="0.2">
      <c r="AF2437" s="121"/>
      <c r="AG2437" s="118"/>
    </row>
    <row r="2438" spans="32:33" ht="12.95" customHeight="1" x14ac:dyDescent="0.2">
      <c r="AF2438" s="121"/>
      <c r="AG2438" s="118"/>
    </row>
    <row r="2439" spans="32:33" ht="12.95" customHeight="1" x14ac:dyDescent="0.2">
      <c r="AF2439" s="121"/>
      <c r="AG2439" s="118"/>
    </row>
    <row r="2440" spans="32:33" ht="12.95" customHeight="1" x14ac:dyDescent="0.2">
      <c r="AF2440" s="121"/>
      <c r="AG2440" s="118"/>
    </row>
    <row r="2441" spans="32:33" ht="12.95" customHeight="1" x14ac:dyDescent="0.2">
      <c r="AF2441" s="121"/>
      <c r="AG2441" s="118"/>
    </row>
    <row r="2442" spans="32:33" ht="12.95" customHeight="1" x14ac:dyDescent="0.2">
      <c r="AF2442" s="121"/>
      <c r="AG2442" s="118"/>
    </row>
    <row r="2443" spans="32:33" ht="12.95" customHeight="1" x14ac:dyDescent="0.2">
      <c r="AF2443" s="121"/>
      <c r="AG2443" s="118"/>
    </row>
    <row r="2444" spans="32:33" ht="12.95" customHeight="1" x14ac:dyDescent="0.2">
      <c r="AF2444" s="121"/>
      <c r="AG2444" s="118"/>
    </row>
    <row r="2445" spans="32:33" ht="12.95" customHeight="1" x14ac:dyDescent="0.2">
      <c r="AF2445" s="121"/>
      <c r="AG2445" s="118"/>
    </row>
    <row r="2446" spans="32:33" ht="12.95" customHeight="1" x14ac:dyDescent="0.2">
      <c r="AF2446" s="121"/>
      <c r="AG2446" s="118"/>
    </row>
    <row r="2447" spans="32:33" ht="12.95" customHeight="1" x14ac:dyDescent="0.2">
      <c r="AF2447" s="121"/>
      <c r="AG2447" s="118"/>
    </row>
    <row r="2448" spans="32:33" ht="12.95" customHeight="1" x14ac:dyDescent="0.2">
      <c r="AF2448" s="121"/>
      <c r="AG2448" s="118"/>
    </row>
    <row r="2449" spans="32:33" ht="12.95" customHeight="1" x14ac:dyDescent="0.2">
      <c r="AF2449" s="121"/>
      <c r="AG2449" s="118"/>
    </row>
    <row r="2450" spans="32:33" ht="12.95" customHeight="1" x14ac:dyDescent="0.2">
      <c r="AF2450" s="121"/>
      <c r="AG2450" s="118"/>
    </row>
    <row r="2451" spans="32:33" ht="12.95" customHeight="1" x14ac:dyDescent="0.2">
      <c r="AF2451" s="121"/>
      <c r="AG2451" s="118"/>
    </row>
    <row r="2452" spans="32:33" ht="12.95" customHeight="1" x14ac:dyDescent="0.2">
      <c r="AF2452" s="121"/>
      <c r="AG2452" s="118"/>
    </row>
    <row r="2453" spans="32:33" ht="12.95" customHeight="1" x14ac:dyDescent="0.2">
      <c r="AF2453" s="121"/>
      <c r="AG2453" s="118"/>
    </row>
    <row r="2454" spans="32:33" ht="12.95" customHeight="1" x14ac:dyDescent="0.2">
      <c r="AF2454" s="121"/>
      <c r="AG2454" s="118"/>
    </row>
    <row r="2455" spans="32:33" ht="12.95" customHeight="1" x14ac:dyDescent="0.2">
      <c r="AF2455" s="121"/>
      <c r="AG2455" s="118"/>
    </row>
    <row r="2456" spans="32:33" ht="12.95" customHeight="1" x14ac:dyDescent="0.2">
      <c r="AF2456" s="121"/>
      <c r="AG2456" s="118"/>
    </row>
    <row r="2457" spans="32:33" ht="12.95" customHeight="1" x14ac:dyDescent="0.2">
      <c r="AF2457" s="121"/>
      <c r="AG2457" s="118"/>
    </row>
    <row r="2458" spans="32:33" ht="12.95" customHeight="1" x14ac:dyDescent="0.2">
      <c r="AF2458" s="121"/>
      <c r="AG2458" s="118"/>
    </row>
    <row r="2459" spans="32:33" ht="12.95" customHeight="1" x14ac:dyDescent="0.2">
      <c r="AF2459" s="121"/>
      <c r="AG2459" s="118"/>
    </row>
    <row r="2460" spans="32:33" ht="12.95" customHeight="1" x14ac:dyDescent="0.2">
      <c r="AF2460" s="121"/>
      <c r="AG2460" s="118"/>
    </row>
    <row r="2461" spans="32:33" ht="12.95" customHeight="1" x14ac:dyDescent="0.2">
      <c r="AF2461" s="121"/>
      <c r="AG2461" s="118"/>
    </row>
    <row r="2462" spans="32:33" ht="12.95" customHeight="1" x14ac:dyDescent="0.2">
      <c r="AF2462" s="121"/>
      <c r="AG2462" s="118"/>
    </row>
    <row r="2463" spans="32:33" ht="12.95" customHeight="1" x14ac:dyDescent="0.2">
      <c r="AF2463" s="121"/>
      <c r="AG2463" s="118"/>
    </row>
    <row r="2464" spans="32:33" ht="12.95" customHeight="1" x14ac:dyDescent="0.2">
      <c r="AF2464" s="121"/>
      <c r="AG2464" s="118"/>
    </row>
    <row r="2465" spans="32:33" ht="12.95" customHeight="1" x14ac:dyDescent="0.2">
      <c r="AF2465" s="121"/>
      <c r="AG2465" s="118"/>
    </row>
    <row r="2466" spans="32:33" ht="12.95" customHeight="1" x14ac:dyDescent="0.2">
      <c r="AF2466" s="121"/>
      <c r="AG2466" s="118"/>
    </row>
    <row r="2467" spans="32:33" ht="12.95" customHeight="1" x14ac:dyDescent="0.2">
      <c r="AF2467" s="121"/>
      <c r="AG2467" s="118"/>
    </row>
    <row r="2468" spans="32:33" ht="12.95" customHeight="1" x14ac:dyDescent="0.2">
      <c r="AF2468" s="121"/>
      <c r="AG2468" s="118"/>
    </row>
    <row r="2469" spans="32:33" ht="12.95" customHeight="1" x14ac:dyDescent="0.2">
      <c r="AF2469" s="121"/>
      <c r="AG2469" s="118"/>
    </row>
    <row r="2470" spans="32:33" ht="12.95" customHeight="1" x14ac:dyDescent="0.2">
      <c r="AF2470" s="121"/>
      <c r="AG2470" s="118"/>
    </row>
    <row r="2471" spans="32:33" ht="12.95" customHeight="1" x14ac:dyDescent="0.2">
      <c r="AF2471" s="121"/>
      <c r="AG2471" s="118"/>
    </row>
    <row r="2472" spans="32:33" ht="12.95" customHeight="1" x14ac:dyDescent="0.2">
      <c r="AF2472" s="121"/>
      <c r="AG2472" s="118"/>
    </row>
    <row r="2473" spans="32:33" ht="12.95" customHeight="1" x14ac:dyDescent="0.2">
      <c r="AF2473" s="121"/>
      <c r="AG2473" s="118"/>
    </row>
    <row r="2474" spans="32:33" ht="12.95" customHeight="1" x14ac:dyDescent="0.2">
      <c r="AF2474" s="121"/>
      <c r="AG2474" s="118"/>
    </row>
    <row r="2475" spans="32:33" ht="12.95" customHeight="1" x14ac:dyDescent="0.2">
      <c r="AF2475" s="121"/>
      <c r="AG2475" s="118"/>
    </row>
    <row r="2476" spans="32:33" ht="12.95" customHeight="1" x14ac:dyDescent="0.2">
      <c r="AF2476" s="121"/>
      <c r="AG2476" s="118"/>
    </row>
    <row r="2477" spans="32:33" ht="12.95" customHeight="1" x14ac:dyDescent="0.2">
      <c r="AF2477" s="121"/>
      <c r="AG2477" s="118"/>
    </row>
    <row r="2478" spans="32:33" ht="12.95" customHeight="1" x14ac:dyDescent="0.2">
      <c r="AF2478" s="121"/>
      <c r="AG2478" s="118"/>
    </row>
    <row r="2479" spans="32:33" ht="12.95" customHeight="1" x14ac:dyDescent="0.2">
      <c r="AF2479" s="121"/>
      <c r="AG2479" s="118"/>
    </row>
    <row r="2480" spans="32:33" ht="12.95" customHeight="1" x14ac:dyDescent="0.2">
      <c r="AF2480" s="121"/>
      <c r="AG2480" s="118"/>
    </row>
    <row r="2481" spans="32:33" ht="12.95" customHeight="1" x14ac:dyDescent="0.2">
      <c r="AF2481" s="121"/>
      <c r="AG2481" s="118"/>
    </row>
    <row r="2482" spans="32:33" ht="12.95" customHeight="1" x14ac:dyDescent="0.2">
      <c r="AF2482" s="121"/>
      <c r="AG2482" s="118"/>
    </row>
    <row r="2483" spans="32:33" ht="12.95" customHeight="1" x14ac:dyDescent="0.2">
      <c r="AF2483" s="121"/>
      <c r="AG2483" s="118"/>
    </row>
    <row r="2484" spans="32:33" ht="12.95" customHeight="1" x14ac:dyDescent="0.2">
      <c r="AF2484" s="121"/>
      <c r="AG2484" s="118"/>
    </row>
    <row r="2485" spans="32:33" ht="12.95" customHeight="1" x14ac:dyDescent="0.2">
      <c r="AF2485" s="121"/>
      <c r="AG2485" s="118"/>
    </row>
    <row r="2486" spans="32:33" ht="12.95" customHeight="1" x14ac:dyDescent="0.2">
      <c r="AF2486" s="121"/>
      <c r="AG2486" s="118"/>
    </row>
    <row r="2487" spans="32:33" ht="12.95" customHeight="1" x14ac:dyDescent="0.2">
      <c r="AF2487" s="121"/>
      <c r="AG2487" s="118"/>
    </row>
    <row r="2488" spans="32:33" ht="12.95" customHeight="1" x14ac:dyDescent="0.2">
      <c r="AF2488" s="121"/>
      <c r="AG2488" s="118"/>
    </row>
    <row r="2489" spans="32:33" ht="12.95" customHeight="1" x14ac:dyDescent="0.2">
      <c r="AF2489" s="121"/>
      <c r="AG2489" s="118"/>
    </row>
    <row r="2490" spans="32:33" ht="12.95" customHeight="1" x14ac:dyDescent="0.2">
      <c r="AF2490" s="121"/>
      <c r="AG2490" s="118"/>
    </row>
    <row r="2491" spans="32:33" ht="12.95" customHeight="1" x14ac:dyDescent="0.2">
      <c r="AF2491" s="121"/>
      <c r="AG2491" s="118"/>
    </row>
    <row r="2492" spans="32:33" ht="12.95" customHeight="1" x14ac:dyDescent="0.2">
      <c r="AF2492" s="121"/>
      <c r="AG2492" s="118"/>
    </row>
    <row r="2493" spans="32:33" ht="12.95" customHeight="1" x14ac:dyDescent="0.2">
      <c r="AF2493" s="121"/>
      <c r="AG2493" s="118"/>
    </row>
    <row r="2494" spans="32:33" ht="12.95" customHeight="1" x14ac:dyDescent="0.2">
      <c r="AF2494" s="121"/>
      <c r="AG2494" s="118"/>
    </row>
    <row r="2495" spans="32:33" ht="12.95" customHeight="1" x14ac:dyDescent="0.2">
      <c r="AF2495" s="121"/>
      <c r="AG2495" s="118"/>
    </row>
    <row r="2496" spans="32:33" ht="12.95" customHeight="1" x14ac:dyDescent="0.2">
      <c r="AF2496" s="121"/>
      <c r="AG2496" s="118"/>
    </row>
    <row r="2497" spans="32:33" ht="12.95" customHeight="1" x14ac:dyDescent="0.2">
      <c r="AF2497" s="121"/>
      <c r="AG2497" s="118"/>
    </row>
    <row r="2498" spans="32:33" ht="12.95" customHeight="1" x14ac:dyDescent="0.2">
      <c r="AF2498" s="121"/>
      <c r="AG2498" s="118"/>
    </row>
    <row r="2499" spans="32:33" ht="12.95" customHeight="1" x14ac:dyDescent="0.2">
      <c r="AF2499" s="121"/>
      <c r="AG2499" s="118"/>
    </row>
    <row r="2500" spans="32:33" ht="12.95" customHeight="1" x14ac:dyDescent="0.2">
      <c r="AF2500" s="121"/>
      <c r="AG2500" s="118"/>
    </row>
    <row r="2501" spans="32:33" ht="12.95" customHeight="1" x14ac:dyDescent="0.2">
      <c r="AF2501" s="121"/>
      <c r="AG2501" s="118"/>
    </row>
    <row r="2502" spans="32:33" ht="12.95" customHeight="1" x14ac:dyDescent="0.2">
      <c r="AF2502" s="121"/>
      <c r="AG2502" s="118"/>
    </row>
    <row r="2503" spans="32:33" ht="12.95" customHeight="1" x14ac:dyDescent="0.2">
      <c r="AF2503" s="121"/>
      <c r="AG2503" s="118"/>
    </row>
    <row r="2504" spans="32:33" ht="12.95" customHeight="1" x14ac:dyDescent="0.2">
      <c r="AF2504" s="121"/>
      <c r="AG2504" s="118"/>
    </row>
    <row r="2505" spans="32:33" ht="12.95" customHeight="1" x14ac:dyDescent="0.2">
      <c r="AF2505" s="121"/>
      <c r="AG2505" s="118"/>
    </row>
    <row r="2506" spans="32:33" ht="12.95" customHeight="1" x14ac:dyDescent="0.2">
      <c r="AF2506" s="121"/>
      <c r="AG2506" s="118"/>
    </row>
    <row r="2507" spans="32:33" ht="12.95" customHeight="1" x14ac:dyDescent="0.2">
      <c r="AF2507" s="121"/>
      <c r="AG2507" s="118"/>
    </row>
    <row r="2508" spans="32:33" ht="12.95" customHeight="1" x14ac:dyDescent="0.2">
      <c r="AF2508" s="121"/>
      <c r="AG2508" s="118"/>
    </row>
    <row r="2509" spans="32:33" ht="12.95" customHeight="1" x14ac:dyDescent="0.2">
      <c r="AF2509" s="121"/>
      <c r="AG2509" s="118"/>
    </row>
    <row r="2510" spans="32:33" ht="12.95" customHeight="1" x14ac:dyDescent="0.2">
      <c r="AF2510" s="121"/>
      <c r="AG2510" s="118"/>
    </row>
    <row r="2511" spans="32:33" ht="12.95" customHeight="1" x14ac:dyDescent="0.2">
      <c r="AF2511" s="121"/>
      <c r="AG2511" s="118"/>
    </row>
    <row r="2512" spans="32:33" ht="12.95" customHeight="1" x14ac:dyDescent="0.2">
      <c r="AF2512" s="121"/>
      <c r="AG2512" s="118"/>
    </row>
    <row r="2513" spans="32:33" ht="12.95" customHeight="1" x14ac:dyDescent="0.2">
      <c r="AF2513" s="121"/>
      <c r="AG2513" s="118"/>
    </row>
    <row r="2514" spans="32:33" ht="12.95" customHeight="1" x14ac:dyDescent="0.2">
      <c r="AF2514" s="121"/>
      <c r="AG2514" s="118"/>
    </row>
    <row r="2515" spans="32:33" ht="12.95" customHeight="1" x14ac:dyDescent="0.2">
      <c r="AF2515" s="121"/>
      <c r="AG2515" s="118"/>
    </row>
    <row r="2516" spans="32:33" ht="12.95" customHeight="1" x14ac:dyDescent="0.2">
      <c r="AF2516" s="121"/>
      <c r="AG2516" s="118"/>
    </row>
    <row r="2517" spans="32:33" ht="12.95" customHeight="1" x14ac:dyDescent="0.2">
      <c r="AF2517" s="121"/>
      <c r="AG2517" s="118"/>
    </row>
    <row r="2518" spans="32:33" ht="12.95" customHeight="1" x14ac:dyDescent="0.2">
      <c r="AF2518" s="121"/>
      <c r="AG2518" s="118"/>
    </row>
    <row r="2519" spans="32:33" ht="12.95" customHeight="1" x14ac:dyDescent="0.2">
      <c r="AF2519" s="121"/>
      <c r="AG2519" s="118"/>
    </row>
    <row r="2520" spans="32:33" ht="12.95" customHeight="1" x14ac:dyDescent="0.2">
      <c r="AF2520" s="121"/>
      <c r="AG2520" s="118"/>
    </row>
    <row r="2521" spans="32:33" ht="12.95" customHeight="1" x14ac:dyDescent="0.2">
      <c r="AF2521" s="121"/>
      <c r="AG2521" s="118"/>
    </row>
    <row r="2522" spans="32:33" ht="12.95" customHeight="1" x14ac:dyDescent="0.2">
      <c r="AF2522" s="121"/>
      <c r="AG2522" s="118"/>
    </row>
    <row r="2523" spans="32:33" ht="12.95" customHeight="1" x14ac:dyDescent="0.2">
      <c r="AF2523" s="121"/>
      <c r="AG2523" s="118"/>
    </row>
    <row r="2524" spans="32:33" ht="12.95" customHeight="1" x14ac:dyDescent="0.2">
      <c r="AF2524" s="121"/>
      <c r="AG2524" s="118"/>
    </row>
    <row r="2525" spans="32:33" ht="12.95" customHeight="1" x14ac:dyDescent="0.2">
      <c r="AF2525" s="121"/>
      <c r="AG2525" s="118"/>
    </row>
    <row r="2526" spans="32:33" ht="12.95" customHeight="1" x14ac:dyDescent="0.2">
      <c r="AF2526" s="121"/>
      <c r="AG2526" s="118"/>
    </row>
    <row r="2527" spans="32:33" ht="12.95" customHeight="1" x14ac:dyDescent="0.2">
      <c r="AF2527" s="121"/>
      <c r="AG2527" s="118"/>
    </row>
    <row r="2528" spans="32:33" ht="12.95" customHeight="1" x14ac:dyDescent="0.2">
      <c r="AF2528" s="121"/>
      <c r="AG2528" s="118"/>
    </row>
    <row r="2529" spans="32:33" ht="12.95" customHeight="1" x14ac:dyDescent="0.2">
      <c r="AF2529" s="121"/>
      <c r="AG2529" s="118"/>
    </row>
    <row r="2530" spans="32:33" ht="12.95" customHeight="1" x14ac:dyDescent="0.2">
      <c r="AF2530" s="121"/>
      <c r="AG2530" s="118"/>
    </row>
    <row r="2531" spans="32:33" ht="12.95" customHeight="1" x14ac:dyDescent="0.2">
      <c r="AF2531" s="121"/>
      <c r="AG2531" s="118"/>
    </row>
    <row r="2532" spans="32:33" ht="12.95" customHeight="1" x14ac:dyDescent="0.2">
      <c r="AF2532" s="121"/>
      <c r="AG2532" s="118"/>
    </row>
    <row r="2533" spans="32:33" ht="12.95" customHeight="1" x14ac:dyDescent="0.2">
      <c r="AF2533" s="121"/>
      <c r="AG2533" s="118"/>
    </row>
    <row r="2534" spans="32:33" ht="12.95" customHeight="1" x14ac:dyDescent="0.2">
      <c r="AF2534" s="121"/>
      <c r="AG2534" s="118"/>
    </row>
  </sheetData>
  <protectedRanges>
    <protectedRange sqref="A423:D426" name="Range1"/>
  </protectedRanges>
  <sortState xmlns:xlrd2="http://schemas.microsoft.com/office/spreadsheetml/2017/richdata2" ref="A430:AU436">
    <sortCondition ref="C430:C436"/>
  </sortState>
  <phoneticPr fontId="8" type="noConversion"/>
  <hyperlinks>
    <hyperlink ref="H4032" r:id="rId1" display="http://vsolj.cetus-net.org/bulletin.html" xr:uid="{00000000-0004-0000-0000-000000000000}"/>
    <hyperlink ref="H65384" r:id="rId2" display="http://vsolj.cetus-net.org/bulletin.html" xr:uid="{00000000-0004-0000-0000-000001000000}"/>
    <hyperlink ref="H65377" r:id="rId3" display="http://vsolj.cetus-net.org/bulletin.html" xr:uid="{00000000-0004-0000-0000-000002000000}"/>
    <hyperlink ref="AP2874" r:id="rId4" display="http://cdsbib.u-strasbg.fr/cgi-bin/cdsbib?1990RMxAA..21..381G" xr:uid="{00000000-0004-0000-0000-000003000000}"/>
    <hyperlink ref="AP2877" r:id="rId5" display="http://cdsbib.u-strasbg.fr/cgi-bin/cdsbib?1990RMxAA..21..381G" xr:uid="{00000000-0004-0000-0000-000004000000}"/>
    <hyperlink ref="AP2875" r:id="rId6" display="http://cdsbib.u-strasbg.fr/cgi-bin/cdsbib?1990RMxAA..21..381G" xr:uid="{00000000-0004-0000-0000-000005000000}"/>
    <hyperlink ref="AP2853" r:id="rId7" display="http://cdsbib.u-strasbg.fr/cgi-bin/cdsbib?1990RMxAA..21..381G" xr:uid="{00000000-0004-0000-0000-000006000000}"/>
    <hyperlink ref="I65384" r:id="rId8" display="http://vsolj.cetus-net.org/bulletin.html" xr:uid="{00000000-0004-0000-0000-000007000000}"/>
    <hyperlink ref="AQ2987" r:id="rId9" display="http://cdsbib.u-strasbg.fr/cgi-bin/cdsbib?1990RMxAA..21..381G" xr:uid="{00000000-0004-0000-0000-000008000000}"/>
    <hyperlink ref="AQ1256" r:id="rId10" display="http://cdsbib.u-strasbg.fr/cgi-bin/cdsbib?1990RMxAA..21..381G" xr:uid="{00000000-0004-0000-0000-000009000000}"/>
    <hyperlink ref="AQ2988" r:id="rId11" display="http://cdsbib.u-strasbg.fr/cgi-bin/cdsbib?1990RMxAA..21..381G" xr:uid="{00000000-0004-0000-0000-00000A000000}"/>
    <hyperlink ref="H65381" r:id="rId12" display="https://www.aavso.org/ejaavso" xr:uid="{00000000-0004-0000-0000-00000B000000}"/>
    <hyperlink ref="H65401" r:id="rId13" display="http://vsolj.cetus-net.org/bulletin.html" xr:uid="{00000000-0004-0000-0000-00000C000000}"/>
    <hyperlink ref="H65394" r:id="rId14" display="https://www.aavso.org/ejaavso" xr:uid="{00000000-0004-0000-0000-00000D000000}"/>
    <hyperlink ref="I65401" r:id="rId15" display="http://vsolj.cetus-net.org/bulletin.html" xr:uid="{00000000-0004-0000-0000-00000E000000}"/>
    <hyperlink ref="AQ59051" r:id="rId16" display="http://cdsbib.u-strasbg.fr/cgi-bin/cdsbib?1990RMxAA..21..381G" xr:uid="{00000000-0004-0000-0000-00000F000000}"/>
    <hyperlink ref="H65398" r:id="rId17" display="https://www.aavso.org/ejaavso" xr:uid="{00000000-0004-0000-0000-000010000000}"/>
    <hyperlink ref="AP6415" r:id="rId18" display="http://cdsbib.u-strasbg.fr/cgi-bin/cdsbib?1990RMxAA..21..381G" xr:uid="{00000000-0004-0000-0000-000011000000}"/>
    <hyperlink ref="AP6418" r:id="rId19" display="http://cdsbib.u-strasbg.fr/cgi-bin/cdsbib?1990RMxAA..21..381G" xr:uid="{00000000-0004-0000-0000-000012000000}"/>
    <hyperlink ref="AP6416" r:id="rId20" display="http://cdsbib.u-strasbg.fr/cgi-bin/cdsbib?1990RMxAA..21..381G" xr:uid="{00000000-0004-0000-0000-000013000000}"/>
    <hyperlink ref="AP6400" r:id="rId21" display="http://cdsbib.u-strasbg.fr/cgi-bin/cdsbib?1990RMxAA..21..381G" xr:uid="{00000000-0004-0000-0000-000014000000}"/>
    <hyperlink ref="AQ6629" r:id="rId22" display="http://cdsbib.u-strasbg.fr/cgi-bin/cdsbib?1990RMxAA..21..381G" xr:uid="{00000000-0004-0000-0000-000015000000}"/>
    <hyperlink ref="AQ6633" r:id="rId23" display="http://cdsbib.u-strasbg.fr/cgi-bin/cdsbib?1990RMxAA..21..381G" xr:uid="{00000000-0004-0000-0000-000016000000}"/>
    <hyperlink ref="AQ1138" r:id="rId24" display="http://cdsbib.u-strasbg.fr/cgi-bin/cdsbib?1990RMxAA..21..381G" xr:uid="{00000000-0004-0000-0000-000017000000}"/>
    <hyperlink ref="I5275" r:id="rId25" display="http://vsolj.cetus-net.org/bulletin.html" xr:uid="{00000000-0004-0000-0000-000018000000}"/>
    <hyperlink ref="H5275" r:id="rId26" display="http://vsolj.cetus-net.org/bulletin.html" xr:uid="{00000000-0004-0000-0000-000019000000}"/>
    <hyperlink ref="AQ2701" r:id="rId27" display="http://cdsbib.u-strasbg.fr/cgi-bin/cdsbib?1990RMxAA..21..381G" xr:uid="{00000000-0004-0000-0000-00001A000000}"/>
    <hyperlink ref="AQ2700" r:id="rId28" display="http://cdsbib.u-strasbg.fr/cgi-bin/cdsbib?1990RMxAA..21..381G" xr:uid="{00000000-0004-0000-0000-00001B000000}"/>
    <hyperlink ref="AP2455" r:id="rId29" display="http://cdsbib.u-strasbg.fr/cgi-bin/cdsbib?1990RMxAA..21..381G" xr:uid="{00000000-0004-0000-0000-00001C000000}"/>
    <hyperlink ref="AP2481" r:id="rId30" display="http://cdsbib.u-strasbg.fr/cgi-bin/cdsbib?1990RMxAA..21..381G" xr:uid="{00000000-0004-0000-0000-00001D000000}"/>
    <hyperlink ref="AP2482" r:id="rId31" display="http://cdsbib.u-strasbg.fr/cgi-bin/cdsbib?1990RMxAA..21..381G" xr:uid="{00000000-0004-0000-0000-00001E000000}"/>
    <hyperlink ref="AP2478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6351-02CD-493A-9EC3-07B0325770D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U640"/>
  <sheetViews>
    <sheetView workbookViewId="0">
      <pane xSplit="14" ySplit="21" topLeftCell="O416" activePane="bottomRight" state="frozen"/>
      <selection pane="topRight" activeCell="O1" sqref="O1"/>
      <selection pane="bottomLeft" activeCell="A22" sqref="A22"/>
      <selection pane="bottomRight" activeCell="E435" sqref="E435:AU436"/>
    </sheetView>
  </sheetViews>
  <sheetFormatPr defaultColWidth="10.28515625" defaultRowHeight="12.95" customHeight="1" x14ac:dyDescent="0.2"/>
  <cols>
    <col min="1" max="1" width="14.42578125" style="103" customWidth="1"/>
    <col min="2" max="2" width="5.140625" style="103" customWidth="1"/>
    <col min="3" max="3" width="14.42578125" style="103" customWidth="1"/>
    <col min="4" max="4" width="9.42578125" style="103" customWidth="1"/>
    <col min="5" max="5" width="11.5703125" style="103" customWidth="1"/>
    <col min="6" max="6" width="16.85546875" style="103" customWidth="1"/>
    <col min="7" max="7" width="8.140625" style="103" customWidth="1"/>
    <col min="8" max="14" width="8.5703125" style="103" customWidth="1"/>
    <col min="15" max="15" width="8" style="103" customWidth="1"/>
    <col min="16" max="16" width="7.7109375" style="103" customWidth="1"/>
    <col min="17" max="17" width="9.85546875" style="103" customWidth="1"/>
    <col min="18" max="18" width="10.28515625" style="53" customWidth="1"/>
    <col min="19" max="21" width="10.28515625" style="103" customWidth="1"/>
    <col min="22" max="22" width="4.5703125" style="103" customWidth="1"/>
    <col min="23" max="16384" width="10.28515625" style="103"/>
  </cols>
  <sheetData>
    <row r="1" spans="1:25" customFormat="1" ht="21" thickBot="1" x14ac:dyDescent="0.35">
      <c r="A1" s="1" t="s">
        <v>35</v>
      </c>
      <c r="R1" s="53"/>
      <c r="X1" s="5" t="s">
        <v>21</v>
      </c>
      <c r="Y1" s="6" t="s">
        <v>119</v>
      </c>
    </row>
    <row r="2" spans="1:25" ht="12.95" customHeight="1" x14ac:dyDescent="0.2">
      <c r="A2" s="103" t="s">
        <v>36</v>
      </c>
      <c r="B2" s="103" t="s">
        <v>37</v>
      </c>
      <c r="C2" s="39" t="s">
        <v>103</v>
      </c>
      <c r="Q2" s="103" t="s">
        <v>114</v>
      </c>
      <c r="R2" s="48">
        <f t="shared" ref="R2:R7" si="0">S2*T2</f>
        <v>-2.9778457574273658E-2</v>
      </c>
      <c r="S2" s="108">
        <v>-2.9778457574273656</v>
      </c>
      <c r="T2" s="103">
        <v>0.01</v>
      </c>
      <c r="X2" s="103">
        <v>-21500</v>
      </c>
      <c r="Y2" s="103">
        <f t="shared" ref="Y2:Y62" si="1">R$2+R$3*X2++R$4*X2^2+R$5*SIN(RADIANS(R$6*X2+R$7))</f>
        <v>-4.6588671430768856E-2</v>
      </c>
    </row>
    <row r="3" spans="1:25" ht="12.95" customHeight="1" thickBot="1" x14ac:dyDescent="0.25">
      <c r="C3" s="7"/>
      <c r="Q3" s="103" t="s">
        <v>115</v>
      </c>
      <c r="R3" s="48">
        <f t="shared" si="0"/>
        <v>-2.3587711884409464E-7</v>
      </c>
      <c r="S3" s="109">
        <v>-0.23587711884409465</v>
      </c>
      <c r="T3" s="110">
        <v>9.9999999999999995E-7</v>
      </c>
      <c r="X3" s="103">
        <v>-21000</v>
      </c>
      <c r="Y3" s="103">
        <f t="shared" si="1"/>
        <v>-5.6404530235120542E-2</v>
      </c>
    </row>
    <row r="4" spans="1:25" ht="12.95" customHeight="1" thickTop="1" thickBot="1" x14ac:dyDescent="0.25">
      <c r="A4" s="111" t="s">
        <v>38</v>
      </c>
      <c r="C4" s="112">
        <v>39002.4516</v>
      </c>
      <c r="D4" s="113">
        <v>0.98619579999999996</v>
      </c>
      <c r="Q4" s="13" t="s">
        <v>124</v>
      </c>
      <c r="R4" s="13">
        <f t="shared" si="0"/>
        <v>-3.848375636180645E-11</v>
      </c>
      <c r="S4" s="59">
        <v>-3.8483756361806454</v>
      </c>
      <c r="T4" s="60">
        <v>9.9999999999999994E-12</v>
      </c>
      <c r="U4" s="13" t="s">
        <v>125</v>
      </c>
      <c r="X4" s="103">
        <v>-20500</v>
      </c>
      <c r="Y4" s="103">
        <f t="shared" si="1"/>
        <v>-5.9786995618795614E-2</v>
      </c>
    </row>
    <row r="5" spans="1:25" ht="12.95" customHeight="1" thickTop="1" x14ac:dyDescent="0.2">
      <c r="A5" s="21" t="s">
        <v>87</v>
      </c>
      <c r="B5" s="114"/>
      <c r="C5" s="23">
        <v>-9.5</v>
      </c>
      <c r="D5" s="114" t="s">
        <v>88</v>
      </c>
      <c r="Q5" s="103" t="s">
        <v>116</v>
      </c>
      <c r="R5" s="48">
        <f t="shared" si="0"/>
        <v>1.8671470730086445E-2</v>
      </c>
      <c r="S5" s="109">
        <v>1.8671470730086446</v>
      </c>
      <c r="T5" s="103">
        <v>0.01</v>
      </c>
      <c r="X5" s="103">
        <v>-20000</v>
      </c>
      <c r="Y5" s="103">
        <f t="shared" si="1"/>
        <v>-5.4941352638682155E-2</v>
      </c>
    </row>
    <row r="6" spans="1:25" ht="12.95" customHeight="1" x14ac:dyDescent="0.2">
      <c r="A6" s="111" t="s">
        <v>39</v>
      </c>
      <c r="Q6" s="103" t="s">
        <v>117</v>
      </c>
      <c r="R6" s="48">
        <f t="shared" si="0"/>
        <v>7.7635700655085765E-2</v>
      </c>
      <c r="S6" s="109">
        <v>7.7635700655085769</v>
      </c>
      <c r="T6" s="103">
        <v>0.01</v>
      </c>
      <c r="X6" s="103">
        <v>-19500</v>
      </c>
      <c r="Y6" s="103">
        <f t="shared" si="1"/>
        <v>-4.3715861190303518E-2</v>
      </c>
    </row>
    <row r="7" spans="1:25" ht="12.95" customHeight="1" thickBot="1" x14ac:dyDescent="0.25">
      <c r="A7" s="103" t="s">
        <v>13</v>
      </c>
      <c r="C7" s="115">
        <v>39002.4516</v>
      </c>
      <c r="D7" s="122" t="s">
        <v>1493</v>
      </c>
      <c r="Q7" s="103" t="s">
        <v>118</v>
      </c>
      <c r="R7" s="48">
        <f t="shared" si="0"/>
        <v>61.828573024761724</v>
      </c>
      <c r="S7" s="116">
        <v>6.1828573024761724</v>
      </c>
      <c r="T7" s="103">
        <v>10</v>
      </c>
      <c r="X7" s="103">
        <v>-19000</v>
      </c>
      <c r="Y7" s="103">
        <f t="shared" si="1"/>
        <v>-3.0785352666490212E-2</v>
      </c>
    </row>
    <row r="8" spans="1:25" ht="12.95" customHeight="1" x14ac:dyDescent="0.2">
      <c r="A8" s="103" t="s">
        <v>14</v>
      </c>
      <c r="C8" s="115">
        <v>0.98619579999999996</v>
      </c>
      <c r="D8" s="122" t="s">
        <v>1493</v>
      </c>
      <c r="Q8" s="103" t="s">
        <v>1418</v>
      </c>
      <c r="S8" s="103">
        <f ca="1">SUM(INDIRECT(S10):U394)</f>
        <v>4.9235797549085532E-4</v>
      </c>
      <c r="X8" s="103">
        <v>-18500</v>
      </c>
      <c r="Y8" s="103">
        <f t="shared" si="1"/>
        <v>-2.158628877757101E-2</v>
      </c>
    </row>
    <row r="9" spans="1:25" ht="12.95" customHeight="1" x14ac:dyDescent="0.2">
      <c r="A9" s="28" t="s">
        <v>97</v>
      </c>
      <c r="B9" s="37">
        <v>384</v>
      </c>
      <c r="C9" s="25" t="str">
        <f>"F"&amp;B9</f>
        <v>F384</v>
      </c>
      <c r="D9" s="13" t="str">
        <f>"G"&amp;B9</f>
        <v>G384</v>
      </c>
      <c r="X9" s="103">
        <v>-18000</v>
      </c>
      <c r="Y9" s="103">
        <f t="shared" si="1"/>
        <v>-1.9915397156643602E-2</v>
      </c>
    </row>
    <row r="10" spans="1:25" ht="12.95" customHeight="1" thickBot="1" x14ac:dyDescent="0.25">
      <c r="A10" s="114"/>
      <c r="B10" s="114"/>
      <c r="C10" s="117" t="s">
        <v>29</v>
      </c>
      <c r="D10" s="117" t="s">
        <v>30</v>
      </c>
      <c r="E10" s="114"/>
      <c r="Q10" s="103" t="s">
        <v>1419</v>
      </c>
      <c r="R10" s="48">
        <v>253</v>
      </c>
      <c r="S10" s="103" t="str">
        <f>"U"&amp;R10</f>
        <v>U253</v>
      </c>
      <c r="X10" s="103">
        <v>-17500</v>
      </c>
      <c r="Y10" s="103">
        <f t="shared" si="1"/>
        <v>-2.6252601412169743E-2</v>
      </c>
    </row>
    <row r="11" spans="1:25" ht="12.95" customHeight="1" x14ac:dyDescent="0.2">
      <c r="A11" s="114" t="s">
        <v>27</v>
      </c>
      <c r="B11" s="114"/>
      <c r="C11" s="24">
        <f ca="1">INTERCEPT(INDIRECT($D$9):G977,INDIRECT($C$9):F977)</f>
        <v>6.3506808029770948E-2</v>
      </c>
      <c r="D11" s="118"/>
      <c r="E11" s="114"/>
      <c r="X11" s="103">
        <v>-17000</v>
      </c>
      <c r="Y11" s="103">
        <f t="shared" si="1"/>
        <v>-3.7549031873390717E-2</v>
      </c>
    </row>
    <row r="12" spans="1:25" ht="12.95" customHeight="1" x14ac:dyDescent="0.2">
      <c r="A12" s="114" t="s">
        <v>89</v>
      </c>
      <c r="B12" s="114"/>
      <c r="C12" s="24">
        <f ca="1">SLOPE(INDIRECT($D$9):G977,INDIRECT($C$9):F977)</f>
        <v>-5.9620858316488171E-6</v>
      </c>
      <c r="D12" s="118"/>
      <c r="E12" s="201" t="s">
        <v>1489</v>
      </c>
      <c r="F12" s="200">
        <v>11.2</v>
      </c>
      <c r="Q12" s="103" t="s">
        <v>14</v>
      </c>
      <c r="R12" s="48">
        <v>4700</v>
      </c>
      <c r="S12" s="103" t="s">
        <v>1475</v>
      </c>
      <c r="X12" s="103">
        <v>-16500</v>
      </c>
      <c r="Y12" s="103">
        <f t="shared" si="1"/>
        <v>-4.8573755772868973E-2</v>
      </c>
    </row>
    <row r="13" spans="1:25" ht="12.95" customHeight="1" x14ac:dyDescent="0.2">
      <c r="A13" s="114" t="s">
        <v>28</v>
      </c>
      <c r="B13" s="114"/>
      <c r="C13" s="118" t="s">
        <v>25</v>
      </c>
      <c r="E13" s="202" t="s">
        <v>127</v>
      </c>
      <c r="F13" s="208">
        <v>1</v>
      </c>
      <c r="R13" s="48">
        <f>R12*C8</f>
        <v>4635.1202599999997</v>
      </c>
      <c r="S13" s="103" t="s">
        <v>1445</v>
      </c>
      <c r="X13" s="103">
        <v>-16000</v>
      </c>
      <c r="Y13" s="103">
        <f t="shared" si="1"/>
        <v>-5.4224356510770511E-2</v>
      </c>
    </row>
    <row r="14" spans="1:25" ht="12.95" customHeight="1" x14ac:dyDescent="0.2">
      <c r="A14" s="114"/>
      <c r="B14" s="114"/>
      <c r="C14" s="114"/>
      <c r="E14" s="202" t="s">
        <v>91</v>
      </c>
      <c r="F14" s="204">
        <f ca="1">NOW()+15018.5+$C$5/24</f>
        <v>60676.798620023146</v>
      </c>
      <c r="R14" s="48">
        <f>R13/365</f>
        <v>12.698959616438355</v>
      </c>
      <c r="S14" s="103" t="s">
        <v>1450</v>
      </c>
      <c r="X14" s="103">
        <v>-15500</v>
      </c>
      <c r="Y14" s="103">
        <f t="shared" si="1"/>
        <v>-5.1780745454300767E-2</v>
      </c>
    </row>
    <row r="15" spans="1:25" ht="12.95" customHeight="1" x14ac:dyDescent="0.2">
      <c r="A15" s="26" t="s">
        <v>90</v>
      </c>
      <c r="B15" s="114"/>
      <c r="C15" s="27">
        <f ca="1">(C7+C11)+(C8+C12)*INT(MAX(F21:F3518))</f>
        <v>60533.997837988063</v>
      </c>
      <c r="E15" s="202" t="s">
        <v>128</v>
      </c>
      <c r="F15" s="204">
        <f ca="1">ROUND(2*($F$14-$C$7)/$C$8,0)/2+$F$13</f>
        <v>21978.5</v>
      </c>
      <c r="S15" s="103" t="s">
        <v>139</v>
      </c>
      <c r="T15" s="103">
        <v>0.2</v>
      </c>
      <c r="X15" s="103">
        <v>-15000</v>
      </c>
      <c r="Y15" s="103">
        <f t="shared" si="1"/>
        <v>-4.2106664742532968E-2</v>
      </c>
    </row>
    <row r="16" spans="1:25" ht="12.95" customHeight="1" x14ac:dyDescent="0.2">
      <c r="A16" s="26" t="s">
        <v>15</v>
      </c>
      <c r="B16" s="114"/>
      <c r="C16" s="27">
        <f ca="1">+C8+C12</f>
        <v>0.98618983791416825</v>
      </c>
      <c r="E16" s="202" t="s">
        <v>92</v>
      </c>
      <c r="F16" s="204">
        <f ca="1">ROUND(2*($F$14-$C$15)/$C$16,0)/2+$F$13</f>
        <v>146</v>
      </c>
      <c r="S16" s="103" t="s">
        <v>142</v>
      </c>
      <c r="T16" s="103">
        <v>0.1</v>
      </c>
      <c r="X16" s="103">
        <v>-14500</v>
      </c>
      <c r="Y16" s="103">
        <f t="shared" si="1"/>
        <v>-2.9268159791225445E-2</v>
      </c>
    </row>
    <row r="17" spans="1:25" ht="12.95" customHeight="1" thickBot="1" x14ac:dyDescent="0.25">
      <c r="A17" s="28" t="s">
        <v>34</v>
      </c>
      <c r="B17" s="114"/>
      <c r="C17" s="114">
        <f>COUNT(C21:C2176)</f>
        <v>416</v>
      </c>
      <c r="E17" s="202" t="s">
        <v>1490</v>
      </c>
      <c r="F17" s="205">
        <f ca="1">+$C$15+$C$16*$F$16-15018.5-$C$5/24</f>
        <v>45659.877387656867</v>
      </c>
      <c r="S17" s="103" t="s">
        <v>136</v>
      </c>
      <c r="T17" s="103">
        <v>1</v>
      </c>
      <c r="X17" s="103">
        <v>-14000</v>
      </c>
      <c r="Y17" s="103">
        <f t="shared" si="1"/>
        <v>-1.8737547754476482E-2</v>
      </c>
    </row>
    <row r="18" spans="1:25" ht="12.95" customHeight="1" thickTop="1" thickBot="1" x14ac:dyDescent="0.25">
      <c r="A18" s="26" t="s">
        <v>16</v>
      </c>
      <c r="B18" s="114"/>
      <c r="C18" s="119">
        <f ca="1">+C15</f>
        <v>60533.997837988063</v>
      </c>
      <c r="D18" s="207">
        <f ca="1">+C16</f>
        <v>0.98618983791416825</v>
      </c>
      <c r="E18" s="203" t="s">
        <v>1491</v>
      </c>
      <c r="F18" s="206">
        <f ca="1">+($C$15+$C$16*$F$16)-($C$16/2)-15018.5-$C$5/24</f>
        <v>45659.384292737908</v>
      </c>
      <c r="S18" s="103" t="s">
        <v>102</v>
      </c>
      <c r="T18" s="103">
        <v>1</v>
      </c>
      <c r="X18" s="103">
        <v>-13500</v>
      </c>
      <c r="Y18" s="103">
        <f t="shared" si="1"/>
        <v>-1.4976215257750749E-2</v>
      </c>
    </row>
    <row r="19" spans="1:25" ht="12.95" customHeight="1" thickTop="1" x14ac:dyDescent="0.2">
      <c r="E19" s="28"/>
      <c r="F19" s="32"/>
      <c r="X19" s="103">
        <v>-13000</v>
      </c>
      <c r="Y19" s="103">
        <f t="shared" si="1"/>
        <v>-1.946395888359255E-2</v>
      </c>
    </row>
    <row r="20" spans="1:25" ht="12.95" customHeight="1" thickBot="1" x14ac:dyDescent="0.25">
      <c r="A20" s="117" t="s">
        <v>17</v>
      </c>
      <c r="B20" s="174" t="s">
        <v>18</v>
      </c>
      <c r="C20" s="117" t="s">
        <v>19</v>
      </c>
      <c r="D20" s="117" t="s">
        <v>24</v>
      </c>
      <c r="E20" s="117" t="s">
        <v>20</v>
      </c>
      <c r="F20" s="117" t="s">
        <v>21</v>
      </c>
      <c r="G20" s="117" t="s">
        <v>22</v>
      </c>
      <c r="H20" s="6" t="s">
        <v>139</v>
      </c>
      <c r="I20" s="6" t="s">
        <v>142</v>
      </c>
      <c r="J20" s="6" t="s">
        <v>136</v>
      </c>
      <c r="K20" s="6" t="s">
        <v>102</v>
      </c>
      <c r="L20" s="6" t="s">
        <v>1415</v>
      </c>
      <c r="M20" s="6" t="s">
        <v>1416</v>
      </c>
      <c r="N20" s="6" t="s">
        <v>1417</v>
      </c>
      <c r="O20" s="6" t="s">
        <v>126</v>
      </c>
      <c r="P20" s="6" t="s">
        <v>119</v>
      </c>
      <c r="Q20" s="117" t="s">
        <v>26</v>
      </c>
      <c r="R20" s="54" t="s">
        <v>113</v>
      </c>
      <c r="S20" s="6" t="s">
        <v>120</v>
      </c>
      <c r="T20" s="6" t="s">
        <v>121</v>
      </c>
      <c r="U20" s="6" t="s">
        <v>122</v>
      </c>
      <c r="V20" s="6"/>
      <c r="X20" s="103">
        <v>-12500</v>
      </c>
      <c r="Y20" s="103">
        <f t="shared" si="1"/>
        <v>-3.0045337447405888E-2</v>
      </c>
    </row>
    <row r="21" spans="1:25" ht="12.95" customHeight="1" x14ac:dyDescent="0.2">
      <c r="A21" s="20" t="s">
        <v>148</v>
      </c>
      <c r="B21" s="182" t="s">
        <v>79</v>
      </c>
      <c r="C21" s="20">
        <v>17469.374</v>
      </c>
      <c r="D21" s="20" t="s">
        <v>142</v>
      </c>
      <c r="E21" s="103">
        <f t="shared" ref="E21:E84" si="2">+(C21-C$7)/C$8</f>
        <v>-21834.48520060621</v>
      </c>
      <c r="F21" s="103">
        <f t="shared" ref="F21:F84" si="3">ROUND(2*E21,0)/2</f>
        <v>-21834.5</v>
      </c>
      <c r="G21" s="103">
        <f t="shared" ref="G21:G52" si="4">+C21-(C$7+F21*C$8)</f>
        <v>1.4595099997677607E-2</v>
      </c>
      <c r="I21" s="103">
        <f>G21</f>
        <v>1.4595099997677607E-2</v>
      </c>
      <c r="P21" s="103">
        <f>R$2+R$3*F21++R$4*F21^2+R$5*SIN(RADIANS(R$6*F21+R$7))</f>
        <v>-3.8677205914341657E-2</v>
      </c>
      <c r="Q21" s="121">
        <f t="shared" ref="Q21:Q84" si="5">+C21-15018.5</f>
        <v>2450.8739999999998</v>
      </c>
      <c r="S21" s="103">
        <f t="shared" ref="S21:S84" si="6">+(P21-G21)^2</f>
        <v>2.8379385771837625E-3</v>
      </c>
      <c r="T21" s="103">
        <f>T$16</f>
        <v>0.1</v>
      </c>
      <c r="U21" s="103">
        <f t="shared" ref="U21:U52" si="7">+T21*S21</f>
        <v>2.8379385771837626E-4</v>
      </c>
      <c r="X21" s="103">
        <v>-12000</v>
      </c>
      <c r="Y21" s="103">
        <f t="shared" si="1"/>
        <v>-4.188176179251183E-2</v>
      </c>
    </row>
    <row r="22" spans="1:25" ht="12.95" customHeight="1" x14ac:dyDescent="0.2">
      <c r="A22" s="20" t="s">
        <v>148</v>
      </c>
      <c r="B22" s="182" t="s">
        <v>78</v>
      </c>
      <c r="C22" s="20">
        <v>18241.076000000001</v>
      </c>
      <c r="D22" s="20" t="s">
        <v>142</v>
      </c>
      <c r="E22" s="103">
        <f t="shared" si="2"/>
        <v>-21051.981361104965</v>
      </c>
      <c r="F22" s="103">
        <f t="shared" si="3"/>
        <v>-21052</v>
      </c>
      <c r="G22" s="103">
        <f t="shared" si="4"/>
        <v>1.8381599998974707E-2</v>
      </c>
      <c r="I22" s="103">
        <f>G22</f>
        <v>1.8381599998974707E-2</v>
      </c>
      <c r="P22" s="103">
        <f t="shared" ref="P22:P85" si="8">R$2+R$3*F22++R$4*F22^2+R$5*SIN(RADIANS(R$6*F22+R$7))</f>
        <v>-5.562149401057051E-2</v>
      </c>
      <c r="Q22" s="121">
        <f t="shared" si="5"/>
        <v>3222.5760000000009</v>
      </c>
      <c r="S22" s="103">
        <f t="shared" si="6"/>
        <v>5.4764579229855869E-3</v>
      </c>
      <c r="T22" s="103">
        <f>T$16</f>
        <v>0.1</v>
      </c>
      <c r="U22" s="103">
        <f t="shared" si="7"/>
        <v>5.4764579229855872E-4</v>
      </c>
      <c r="X22" s="103">
        <v>-11500</v>
      </c>
      <c r="Y22" s="103">
        <f t="shared" si="1"/>
        <v>-4.9588770161645854E-2</v>
      </c>
    </row>
    <row r="23" spans="1:25" ht="12.95" customHeight="1" x14ac:dyDescent="0.2">
      <c r="A23" s="20" t="s">
        <v>156</v>
      </c>
      <c r="B23" s="182" t="s">
        <v>78</v>
      </c>
      <c r="C23" s="20">
        <v>24711.493999999999</v>
      </c>
      <c r="D23" s="20" t="s">
        <v>142</v>
      </c>
      <c r="E23" s="103">
        <f t="shared" si="2"/>
        <v>-14490.994181885588</v>
      </c>
      <c r="F23" s="103">
        <f t="shared" si="3"/>
        <v>-14491</v>
      </c>
      <c r="G23" s="103">
        <f t="shared" si="4"/>
        <v>5.7377999983145855E-3</v>
      </c>
      <c r="H23" s="103">
        <f t="shared" ref="H23:H33" si="9">G23</f>
        <v>5.7377999983145855E-3</v>
      </c>
      <c r="P23" s="103">
        <f t="shared" si="8"/>
        <v>-2.9041876438266993E-2</v>
      </c>
      <c r="Q23" s="121">
        <f t="shared" si="5"/>
        <v>9692.9939999999988</v>
      </c>
      <c r="S23" s="103">
        <f t="shared" si="6"/>
        <v>1.2096258930333079E-3</v>
      </c>
      <c r="T23" s="103">
        <f t="shared" ref="T23:T33" si="10">T$15</f>
        <v>0.2</v>
      </c>
      <c r="U23" s="103">
        <f t="shared" si="7"/>
        <v>2.4192517860666159E-4</v>
      </c>
      <c r="X23" s="103">
        <v>-11000</v>
      </c>
      <c r="Y23" s="103">
        <f t="shared" si="1"/>
        <v>-4.9614423454320662E-2</v>
      </c>
    </row>
    <row r="24" spans="1:25" ht="12.95" customHeight="1" x14ac:dyDescent="0.2">
      <c r="A24" s="20" t="s">
        <v>156</v>
      </c>
      <c r="B24" s="182" t="s">
        <v>78</v>
      </c>
      <c r="C24" s="20">
        <v>24714.465</v>
      </c>
      <c r="D24" s="20" t="s">
        <v>142</v>
      </c>
      <c r="E24" s="103">
        <f t="shared" si="2"/>
        <v>-14487.98159554117</v>
      </c>
      <c r="F24" s="103">
        <f t="shared" si="3"/>
        <v>-14488</v>
      </c>
      <c r="G24" s="103">
        <f t="shared" si="4"/>
        <v>1.8150399999285582E-2</v>
      </c>
      <c r="H24" s="103">
        <f t="shared" si="9"/>
        <v>1.8150399999285582E-2</v>
      </c>
      <c r="P24" s="103">
        <f t="shared" si="8"/>
        <v>-2.8966626886712303E-2</v>
      </c>
      <c r="Q24" s="121">
        <f t="shared" si="5"/>
        <v>9695.9650000000001</v>
      </c>
      <c r="S24" s="103">
        <f t="shared" si="6"/>
        <v>2.2200142225758477E-3</v>
      </c>
      <c r="T24" s="103">
        <f t="shared" si="10"/>
        <v>0.2</v>
      </c>
      <c r="U24" s="103">
        <f t="shared" si="7"/>
        <v>4.4400284451516958E-4</v>
      </c>
      <c r="X24" s="103">
        <v>-10500</v>
      </c>
      <c r="Y24" s="103">
        <f t="shared" si="1"/>
        <v>-4.1808248510645116E-2</v>
      </c>
    </row>
    <row r="25" spans="1:25" ht="12.95" customHeight="1" x14ac:dyDescent="0.2">
      <c r="A25" s="20" t="s">
        <v>156</v>
      </c>
      <c r="B25" s="182" t="s">
        <v>78</v>
      </c>
      <c r="C25" s="20">
        <v>24775.583999999999</v>
      </c>
      <c r="D25" s="20" t="s">
        <v>142</v>
      </c>
      <c r="E25" s="103">
        <f t="shared" si="2"/>
        <v>-14426.007087030792</v>
      </c>
      <c r="F25" s="103">
        <f t="shared" si="3"/>
        <v>-14426</v>
      </c>
      <c r="G25" s="103">
        <f t="shared" si="4"/>
        <v>-6.9892000028630719E-3</v>
      </c>
      <c r="H25" s="103">
        <f t="shared" si="9"/>
        <v>-6.9892000028630719E-3</v>
      </c>
      <c r="P25" s="103">
        <f t="shared" si="8"/>
        <v>-2.7433617641952214E-2</v>
      </c>
      <c r="Q25" s="121">
        <f t="shared" si="5"/>
        <v>9757.0839999999989</v>
      </c>
      <c r="S25" s="103">
        <f t="shared" si="6"/>
        <v>4.1797421260149928E-4</v>
      </c>
      <c r="T25" s="103">
        <f t="shared" si="10"/>
        <v>0.2</v>
      </c>
      <c r="U25" s="103">
        <f t="shared" si="7"/>
        <v>8.3594842520299864E-5</v>
      </c>
      <c r="X25" s="103">
        <v>-10000</v>
      </c>
      <c r="Y25" s="103">
        <f t="shared" si="1"/>
        <v>-2.9487704299771485E-2</v>
      </c>
    </row>
    <row r="26" spans="1:25" ht="12.95" customHeight="1" x14ac:dyDescent="0.2">
      <c r="A26" s="20" t="s">
        <v>166</v>
      </c>
      <c r="B26" s="182" t="s">
        <v>78</v>
      </c>
      <c r="C26" s="20">
        <v>24787.43</v>
      </c>
      <c r="D26" s="20" t="s">
        <v>142</v>
      </c>
      <c r="E26" s="103">
        <f t="shared" si="2"/>
        <v>-14413.995273555212</v>
      </c>
      <c r="F26" s="103">
        <f t="shared" si="3"/>
        <v>-14414</v>
      </c>
      <c r="G26" s="103">
        <f t="shared" si="4"/>
        <v>4.6612000005552545E-3</v>
      </c>
      <c r="H26" s="103">
        <f t="shared" si="9"/>
        <v>4.6612000005552545E-3</v>
      </c>
      <c r="P26" s="103">
        <f t="shared" si="8"/>
        <v>-2.7142284960151884E-2</v>
      </c>
      <c r="Q26" s="121">
        <f t="shared" si="5"/>
        <v>9768.93</v>
      </c>
      <c r="S26" s="103">
        <f t="shared" si="6"/>
        <v>1.0114616556459251E-3</v>
      </c>
      <c r="T26" s="103">
        <f t="shared" si="10"/>
        <v>0.2</v>
      </c>
      <c r="U26" s="103">
        <f t="shared" si="7"/>
        <v>2.0229233112918502E-4</v>
      </c>
      <c r="X26" s="103">
        <v>-9500</v>
      </c>
      <c r="Y26" s="103">
        <f t="shared" si="1"/>
        <v>-1.7972811928534237E-2</v>
      </c>
    </row>
    <row r="27" spans="1:25" ht="12.95" customHeight="1" x14ac:dyDescent="0.2">
      <c r="A27" s="20" t="s">
        <v>166</v>
      </c>
      <c r="B27" s="182" t="s">
        <v>78</v>
      </c>
      <c r="C27" s="20">
        <v>24791.37</v>
      </c>
      <c r="D27" s="20" t="s">
        <v>142</v>
      </c>
      <c r="E27" s="103">
        <f t="shared" si="2"/>
        <v>-14410.000123707689</v>
      </c>
      <c r="F27" s="103">
        <f t="shared" si="3"/>
        <v>-14410</v>
      </c>
      <c r="G27" s="103">
        <f t="shared" si="4"/>
        <v>-1.2200000128359534E-4</v>
      </c>
      <c r="H27" s="103">
        <f t="shared" si="9"/>
        <v>-1.2200000128359534E-4</v>
      </c>
      <c r="P27" s="103">
        <f t="shared" si="8"/>
        <v>-2.704559775253702E-2</v>
      </c>
      <c r="Q27" s="121">
        <f t="shared" si="5"/>
        <v>9772.869999999999</v>
      </c>
      <c r="S27" s="103">
        <f t="shared" si="6"/>
        <v>7.2488011587129846E-4</v>
      </c>
      <c r="T27" s="103">
        <f t="shared" si="10"/>
        <v>0.2</v>
      </c>
      <c r="U27" s="103">
        <f t="shared" si="7"/>
        <v>1.4497602317425969E-4</v>
      </c>
      <c r="X27" s="103">
        <v>-9000</v>
      </c>
      <c r="Y27" s="103">
        <f t="shared" si="1"/>
        <v>-1.2236223758852111E-2</v>
      </c>
    </row>
    <row r="28" spans="1:25" ht="12.95" customHeight="1" x14ac:dyDescent="0.2">
      <c r="A28" s="20" t="s">
        <v>166</v>
      </c>
      <c r="B28" s="182" t="s">
        <v>78</v>
      </c>
      <c r="C28" s="20">
        <v>24794.334999999999</v>
      </c>
      <c r="D28" s="20" t="s">
        <v>142</v>
      </c>
      <c r="E28" s="103">
        <f t="shared" si="2"/>
        <v>-14406.99362134781</v>
      </c>
      <c r="F28" s="103">
        <f t="shared" si="3"/>
        <v>-14407</v>
      </c>
      <c r="G28" s="103">
        <f t="shared" si="4"/>
        <v>6.2905999984650407E-3</v>
      </c>
      <c r="H28" s="103">
        <f t="shared" si="9"/>
        <v>6.2905999984650407E-3</v>
      </c>
      <c r="P28" s="103">
        <f t="shared" si="8"/>
        <v>-2.6973224217163562E-2</v>
      </c>
      <c r="Q28" s="121">
        <f t="shared" si="5"/>
        <v>9775.8349999999991</v>
      </c>
      <c r="S28" s="103">
        <f t="shared" si="6"/>
        <v>1.1064820014482397E-3</v>
      </c>
      <c r="T28" s="103">
        <f t="shared" si="10"/>
        <v>0.2</v>
      </c>
      <c r="U28" s="103">
        <f t="shared" si="7"/>
        <v>2.2129640028964795E-4</v>
      </c>
      <c r="X28" s="103">
        <v>-8500</v>
      </c>
      <c r="Y28" s="103">
        <f t="shared" si="1"/>
        <v>-1.4706730363990547E-2</v>
      </c>
    </row>
    <row r="29" spans="1:25" ht="12.95" customHeight="1" x14ac:dyDescent="0.2">
      <c r="A29" s="20" t="s">
        <v>166</v>
      </c>
      <c r="B29" s="182" t="s">
        <v>78</v>
      </c>
      <c r="C29" s="20">
        <v>24795.326000000001</v>
      </c>
      <c r="D29" s="20" t="s">
        <v>142</v>
      </c>
      <c r="E29" s="103">
        <f t="shared" si="2"/>
        <v>-14405.988749901389</v>
      </c>
      <c r="F29" s="103">
        <f t="shared" si="3"/>
        <v>-14406</v>
      </c>
      <c r="G29" s="103">
        <f t="shared" si="4"/>
        <v>1.1094800000137184E-2</v>
      </c>
      <c r="H29" s="103">
        <f t="shared" si="9"/>
        <v>1.1094800000137184E-2</v>
      </c>
      <c r="P29" s="103">
        <f t="shared" si="8"/>
        <v>-2.6949126956073145E-2</v>
      </c>
      <c r="Q29" s="121">
        <f t="shared" si="5"/>
        <v>9776.8260000000009</v>
      </c>
      <c r="S29" s="103">
        <f t="shared" si="6"/>
        <v>1.4473403782494666E-3</v>
      </c>
      <c r="T29" s="103">
        <f t="shared" si="10"/>
        <v>0.2</v>
      </c>
      <c r="U29" s="103">
        <f t="shared" si="7"/>
        <v>2.8946807564989333E-4</v>
      </c>
      <c r="X29" s="103">
        <v>-8000</v>
      </c>
      <c r="Y29" s="103">
        <f t="shared" si="1"/>
        <v>-2.4196428323413767E-2</v>
      </c>
    </row>
    <row r="30" spans="1:25" ht="12.95" customHeight="1" x14ac:dyDescent="0.2">
      <c r="A30" s="20" t="s">
        <v>166</v>
      </c>
      <c r="B30" s="182" t="s">
        <v>78</v>
      </c>
      <c r="C30" s="20">
        <v>24849.571</v>
      </c>
      <c r="D30" s="20" t="s">
        <v>142</v>
      </c>
      <c r="E30" s="103">
        <f t="shared" si="2"/>
        <v>-14350.984459678291</v>
      </c>
      <c r="F30" s="103">
        <f t="shared" si="3"/>
        <v>-14351</v>
      </c>
      <c r="G30" s="103">
        <f t="shared" si="4"/>
        <v>1.5325799999118317E-2</v>
      </c>
      <c r="H30" s="103">
        <f t="shared" si="9"/>
        <v>1.5325799999118317E-2</v>
      </c>
      <c r="P30" s="103">
        <f t="shared" si="8"/>
        <v>-2.5646041897130961E-2</v>
      </c>
      <c r="Q30" s="121">
        <f t="shared" si="5"/>
        <v>9831.0709999999999</v>
      </c>
      <c r="S30" s="103">
        <f t="shared" si="6"/>
        <v>1.6786918283712476E-3</v>
      </c>
      <c r="T30" s="103">
        <f t="shared" si="10"/>
        <v>0.2</v>
      </c>
      <c r="U30" s="103">
        <f t="shared" si="7"/>
        <v>3.3573836567424954E-4</v>
      </c>
      <c r="X30" s="103">
        <v>-7500</v>
      </c>
      <c r="Y30" s="103">
        <f t="shared" si="1"/>
        <v>-3.642543448188329E-2</v>
      </c>
    </row>
    <row r="31" spans="1:25" ht="12.95" customHeight="1" x14ac:dyDescent="0.2">
      <c r="A31" s="20" t="s">
        <v>183</v>
      </c>
      <c r="B31" s="182" t="s">
        <v>78</v>
      </c>
      <c r="C31" s="20">
        <v>25080.348000000002</v>
      </c>
      <c r="D31" s="20" t="s">
        <v>142</v>
      </c>
      <c r="E31" s="103">
        <f t="shared" si="2"/>
        <v>-14116.977176337599</v>
      </c>
      <c r="F31" s="103">
        <f t="shared" si="3"/>
        <v>-14117</v>
      </c>
      <c r="G31" s="103">
        <f t="shared" si="4"/>
        <v>2.2508600002765888E-2</v>
      </c>
      <c r="H31" s="103">
        <f t="shared" si="9"/>
        <v>2.2508600002765888E-2</v>
      </c>
      <c r="P31" s="103">
        <f t="shared" si="8"/>
        <v>-2.072191339874279E-2</v>
      </c>
      <c r="Q31" s="121">
        <f t="shared" si="5"/>
        <v>10061.848000000002</v>
      </c>
      <c r="S31" s="103">
        <f t="shared" si="6"/>
        <v>1.8688772889580215E-3</v>
      </c>
      <c r="T31" s="103">
        <f t="shared" si="10"/>
        <v>0.2</v>
      </c>
      <c r="U31" s="103">
        <f t="shared" si="7"/>
        <v>3.7377545779160434E-4</v>
      </c>
      <c r="X31" s="103">
        <v>-7000</v>
      </c>
      <c r="Y31" s="103">
        <f t="shared" si="1"/>
        <v>-4.5912372734836435E-2</v>
      </c>
    </row>
    <row r="32" spans="1:25" ht="12.95" customHeight="1" x14ac:dyDescent="0.2">
      <c r="A32" s="20" t="s">
        <v>183</v>
      </c>
      <c r="B32" s="182" t="s">
        <v>78</v>
      </c>
      <c r="C32" s="20">
        <v>26590.227999999999</v>
      </c>
      <c r="D32" s="20" t="s">
        <v>142</v>
      </c>
      <c r="E32" s="103">
        <f t="shared" si="2"/>
        <v>-12585.962746951469</v>
      </c>
      <c r="F32" s="103">
        <f t="shared" si="3"/>
        <v>-12586</v>
      </c>
      <c r="G32" s="103">
        <f t="shared" si="4"/>
        <v>3.6738799997692695E-2</v>
      </c>
      <c r="H32" s="103">
        <f t="shared" si="9"/>
        <v>3.6738799997692695E-2</v>
      </c>
      <c r="P32" s="103">
        <f t="shared" si="8"/>
        <v>-2.798069613831515E-2</v>
      </c>
      <c r="Q32" s="121">
        <f t="shared" si="5"/>
        <v>11571.727999999999</v>
      </c>
      <c r="S32" s="103">
        <f t="shared" si="6"/>
        <v>4.1886131800987344E-3</v>
      </c>
      <c r="T32" s="103">
        <f t="shared" si="10"/>
        <v>0.2</v>
      </c>
      <c r="U32" s="103">
        <f t="shared" si="7"/>
        <v>8.3772263601974691E-4</v>
      </c>
      <c r="X32" s="103">
        <v>-6500</v>
      </c>
      <c r="Y32" s="103">
        <f t="shared" si="1"/>
        <v>-4.8395577765849143E-2</v>
      </c>
    </row>
    <row r="33" spans="1:25" ht="12.95" customHeight="1" x14ac:dyDescent="0.2">
      <c r="A33" s="20" t="s">
        <v>191</v>
      </c>
      <c r="B33" s="182" t="s">
        <v>79</v>
      </c>
      <c r="C33" s="20">
        <v>26631.159500000002</v>
      </c>
      <c r="D33" s="20" t="s">
        <v>142</v>
      </c>
      <c r="E33" s="103">
        <f t="shared" si="2"/>
        <v>-12544.458311422539</v>
      </c>
      <c r="F33" s="103">
        <f t="shared" si="3"/>
        <v>-12544.5</v>
      </c>
      <c r="G33" s="103">
        <f t="shared" si="4"/>
        <v>4.1113100000075065E-2</v>
      </c>
      <c r="H33" s="103">
        <f t="shared" si="9"/>
        <v>4.1113100000075065E-2</v>
      </c>
      <c r="P33" s="103">
        <f t="shared" si="8"/>
        <v>-2.8970357862590643E-2</v>
      </c>
      <c r="Q33" s="121">
        <f t="shared" si="5"/>
        <v>11612.659500000002</v>
      </c>
      <c r="S33" s="103">
        <f t="shared" si="6"/>
        <v>4.911691065988039E-3</v>
      </c>
      <c r="T33" s="103">
        <f t="shared" si="10"/>
        <v>0.2</v>
      </c>
      <c r="U33" s="103">
        <f t="shared" si="7"/>
        <v>9.8233821319760792E-4</v>
      </c>
      <c r="X33" s="103">
        <v>-6000</v>
      </c>
      <c r="Y33" s="103">
        <f t="shared" si="1"/>
        <v>-4.2715534747015428E-2</v>
      </c>
    </row>
    <row r="34" spans="1:25" ht="12.95" customHeight="1" x14ac:dyDescent="0.2">
      <c r="A34" s="20" t="s">
        <v>195</v>
      </c>
      <c r="B34" s="182" t="s">
        <v>78</v>
      </c>
      <c r="C34" s="20">
        <v>28718.406999999999</v>
      </c>
      <c r="D34" s="20" t="s">
        <v>142</v>
      </c>
      <c r="E34" s="103">
        <f t="shared" si="2"/>
        <v>-10427.994724779806</v>
      </c>
      <c r="F34" s="103">
        <f t="shared" si="3"/>
        <v>-10428</v>
      </c>
      <c r="G34" s="103">
        <f t="shared" si="4"/>
        <v>5.2023999960510992E-3</v>
      </c>
      <c r="I34" s="103">
        <f t="shared" ref="I34:I65" si="11">G34</f>
        <v>5.2023999960510992E-3</v>
      </c>
      <c r="P34" s="103">
        <f t="shared" si="8"/>
        <v>-4.0199163466704768E-2</v>
      </c>
      <c r="Q34" s="121">
        <f t="shared" si="5"/>
        <v>13699.906999999999</v>
      </c>
      <c r="S34" s="103">
        <f t="shared" si="6"/>
        <v>2.0613019648626487E-3</v>
      </c>
      <c r="T34" s="103">
        <f t="shared" ref="T34:T65" si="12">T$16</f>
        <v>0.1</v>
      </c>
      <c r="U34" s="103">
        <f t="shared" si="7"/>
        <v>2.0613019648626487E-4</v>
      </c>
      <c r="X34" s="103">
        <v>-5500</v>
      </c>
      <c r="Y34" s="103">
        <f t="shared" si="1"/>
        <v>-3.1327053942808637E-2</v>
      </c>
    </row>
    <row r="35" spans="1:25" ht="12.95" customHeight="1" x14ac:dyDescent="0.2">
      <c r="A35" s="20" t="s">
        <v>195</v>
      </c>
      <c r="B35" s="182" t="s">
        <v>78</v>
      </c>
      <c r="C35" s="20">
        <v>28722.344000000001</v>
      </c>
      <c r="D35" s="20" t="s">
        <v>142</v>
      </c>
      <c r="E35" s="103">
        <f t="shared" si="2"/>
        <v>-10424.00261692455</v>
      </c>
      <c r="F35" s="103">
        <f t="shared" si="3"/>
        <v>-10424</v>
      </c>
      <c r="G35" s="103">
        <f t="shared" si="4"/>
        <v>-2.5807999991229735E-3</v>
      </c>
      <c r="I35" s="103">
        <f t="shared" si="11"/>
        <v>-2.5807999991229735E-3</v>
      </c>
      <c r="P35" s="103">
        <f t="shared" si="8"/>
        <v>-4.010721509613506E-2</v>
      </c>
      <c r="Q35" s="121">
        <f t="shared" si="5"/>
        <v>13703.844000000001</v>
      </c>
      <c r="S35" s="103">
        <f t="shared" si="6"/>
        <v>1.4082318300332566E-3</v>
      </c>
      <c r="T35" s="103">
        <f t="shared" si="12"/>
        <v>0.1</v>
      </c>
      <c r="U35" s="103">
        <f t="shared" si="7"/>
        <v>1.4082318300332567E-4</v>
      </c>
      <c r="X35" s="103">
        <v>-5000</v>
      </c>
      <c r="Y35" s="103">
        <f t="shared" si="1"/>
        <v>-1.9214945227990068E-2</v>
      </c>
    </row>
    <row r="36" spans="1:25" ht="12.95" customHeight="1" x14ac:dyDescent="0.2">
      <c r="A36" s="20" t="s">
        <v>195</v>
      </c>
      <c r="B36" s="182" t="s">
        <v>78</v>
      </c>
      <c r="C36" s="20">
        <v>28726.323</v>
      </c>
      <c r="D36" s="20" t="s">
        <v>142</v>
      </c>
      <c r="E36" s="103">
        <f t="shared" si="2"/>
        <v>-10419.967921177518</v>
      </c>
      <c r="F36" s="103">
        <f t="shared" si="3"/>
        <v>-10420</v>
      </c>
      <c r="G36" s="103">
        <f t="shared" si="4"/>
        <v>3.1635999999707565E-2</v>
      </c>
      <c r="I36" s="103">
        <f t="shared" si="11"/>
        <v>3.1635999999707565E-2</v>
      </c>
      <c r="P36" s="103">
        <f t="shared" si="8"/>
        <v>-4.0015015147703295E-2</v>
      </c>
      <c r="Q36" s="121">
        <f t="shared" si="5"/>
        <v>13707.823</v>
      </c>
      <c r="S36" s="103">
        <f t="shared" si="6"/>
        <v>5.1338679716545002E-3</v>
      </c>
      <c r="T36" s="103">
        <f t="shared" si="12"/>
        <v>0.1</v>
      </c>
      <c r="U36" s="103">
        <f t="shared" si="7"/>
        <v>5.1338679716545009E-4</v>
      </c>
      <c r="X36" s="103">
        <v>-4500</v>
      </c>
      <c r="Y36" s="103">
        <f t="shared" si="1"/>
        <v>-1.1692154893206734E-2</v>
      </c>
    </row>
    <row r="37" spans="1:25" ht="12.95" customHeight="1" x14ac:dyDescent="0.2">
      <c r="A37" s="20" t="s">
        <v>195</v>
      </c>
      <c r="B37" s="182" t="s">
        <v>78</v>
      </c>
      <c r="C37" s="20">
        <v>28727.291000000001</v>
      </c>
      <c r="D37" s="20" t="s">
        <v>142</v>
      </c>
      <c r="E37" s="103">
        <f t="shared" si="2"/>
        <v>-10418.986371671832</v>
      </c>
      <c r="F37" s="103">
        <f t="shared" si="3"/>
        <v>-10419</v>
      </c>
      <c r="G37" s="103">
        <f t="shared" si="4"/>
        <v>1.344020000033197E-2</v>
      </c>
      <c r="I37" s="103">
        <f t="shared" si="11"/>
        <v>1.344020000033197E-2</v>
      </c>
      <c r="P37" s="103">
        <f t="shared" si="8"/>
        <v>-3.999192616099579E-2</v>
      </c>
      <c r="Q37" s="121">
        <f t="shared" si="5"/>
        <v>13708.791000000001</v>
      </c>
      <c r="S37" s="103">
        <f t="shared" si="6"/>
        <v>2.8549921061200466E-3</v>
      </c>
      <c r="T37" s="103">
        <f t="shared" si="12"/>
        <v>0.1</v>
      </c>
      <c r="U37" s="103">
        <f t="shared" si="7"/>
        <v>2.8549921061200466E-4</v>
      </c>
      <c r="X37" s="103">
        <v>-4000</v>
      </c>
      <c r="Y37" s="103">
        <f t="shared" si="1"/>
        <v>-1.2052959811845829E-2</v>
      </c>
    </row>
    <row r="38" spans="1:25" ht="12.95" customHeight="1" x14ac:dyDescent="0.2">
      <c r="A38" s="20" t="s">
        <v>195</v>
      </c>
      <c r="B38" s="182" t="s">
        <v>78</v>
      </c>
      <c r="C38" s="20">
        <v>28728.257000000001</v>
      </c>
      <c r="D38" s="20" t="s">
        <v>142</v>
      </c>
      <c r="E38" s="103">
        <f t="shared" si="2"/>
        <v>-10418.006850160991</v>
      </c>
      <c r="F38" s="103">
        <f t="shared" si="3"/>
        <v>-10418</v>
      </c>
      <c r="G38" s="103">
        <f t="shared" si="4"/>
        <v>-6.7555999994510785E-3</v>
      </c>
      <c r="I38" s="103">
        <f t="shared" si="11"/>
        <v>-6.7555999994510785E-3</v>
      </c>
      <c r="P38" s="103">
        <f t="shared" si="8"/>
        <v>-3.9968821657110465E-2</v>
      </c>
      <c r="Q38" s="121">
        <f t="shared" si="5"/>
        <v>13709.757000000001</v>
      </c>
      <c r="S38" s="103">
        <f t="shared" si="6"/>
        <v>1.1031180928808145E-3</v>
      </c>
      <c r="T38" s="103">
        <f t="shared" si="12"/>
        <v>0.1</v>
      </c>
      <c r="U38" s="103">
        <f t="shared" si="7"/>
        <v>1.1031180928808146E-4</v>
      </c>
      <c r="X38" s="103">
        <v>-3500</v>
      </c>
      <c r="Y38" s="103">
        <f t="shared" si="1"/>
        <v>-2.0117837318340947E-2</v>
      </c>
    </row>
    <row r="39" spans="1:25" ht="12.95" customHeight="1" x14ac:dyDescent="0.2">
      <c r="A39" s="20" t="s">
        <v>195</v>
      </c>
      <c r="B39" s="182" t="s">
        <v>78</v>
      </c>
      <c r="C39" s="20">
        <v>28729.275000000001</v>
      </c>
      <c r="D39" s="20" t="s">
        <v>142</v>
      </c>
      <c r="E39" s="103">
        <f t="shared" si="2"/>
        <v>-10416.974600784144</v>
      </c>
      <c r="F39" s="103">
        <f t="shared" si="3"/>
        <v>-10417</v>
      </c>
      <c r="G39" s="103">
        <f t="shared" si="4"/>
        <v>2.5048600000445731E-2</v>
      </c>
      <c r="I39" s="103">
        <f t="shared" si="11"/>
        <v>2.5048600000445731E-2</v>
      </c>
      <c r="P39" s="103">
        <f t="shared" si="8"/>
        <v>-3.9945701677428336E-2</v>
      </c>
      <c r="Q39" s="121">
        <f t="shared" si="5"/>
        <v>13710.775000000001</v>
      </c>
      <c r="S39" s="103">
        <f t="shared" si="6"/>
        <v>4.2242592505945037E-3</v>
      </c>
      <c r="T39" s="103">
        <f t="shared" si="12"/>
        <v>0.1</v>
      </c>
      <c r="U39" s="103">
        <f t="shared" si="7"/>
        <v>4.2242592505945041E-4</v>
      </c>
      <c r="X39" s="103">
        <v>-3000</v>
      </c>
      <c r="Y39" s="103">
        <f t="shared" si="1"/>
        <v>-3.2312762986784038E-2</v>
      </c>
    </row>
    <row r="40" spans="1:25" ht="12.95" customHeight="1" x14ac:dyDescent="0.2">
      <c r="A40" s="20" t="s">
        <v>195</v>
      </c>
      <c r="B40" s="182" t="s">
        <v>79</v>
      </c>
      <c r="C40" s="20">
        <v>28754.377</v>
      </c>
      <c r="D40" s="20" t="s">
        <v>142</v>
      </c>
      <c r="E40" s="103">
        <f t="shared" si="2"/>
        <v>-10391.521237466231</v>
      </c>
      <c r="F40" s="103">
        <f t="shared" si="3"/>
        <v>-10391.5</v>
      </c>
      <c r="G40" s="103">
        <f t="shared" si="4"/>
        <v>-2.0944299998518545E-2</v>
      </c>
      <c r="I40" s="103">
        <f t="shared" si="11"/>
        <v>-2.0944299998518545E-2</v>
      </c>
      <c r="P40" s="103">
        <f t="shared" si="8"/>
        <v>-3.9351042097783333E-2</v>
      </c>
      <c r="Q40" s="121">
        <f t="shared" si="5"/>
        <v>13735.877</v>
      </c>
      <c r="S40" s="103">
        <f t="shared" si="6"/>
        <v>3.3880815470884666E-4</v>
      </c>
      <c r="T40" s="103">
        <f t="shared" si="12"/>
        <v>0.1</v>
      </c>
      <c r="U40" s="103">
        <f t="shared" si="7"/>
        <v>3.3880815470884667E-5</v>
      </c>
      <c r="X40" s="103">
        <v>-2500</v>
      </c>
      <c r="Y40" s="103">
        <f t="shared" si="1"/>
        <v>-4.3247909324961045E-2</v>
      </c>
    </row>
    <row r="41" spans="1:25" ht="12.95" customHeight="1" x14ac:dyDescent="0.2">
      <c r="A41" s="20" t="s">
        <v>195</v>
      </c>
      <c r="B41" s="182" t="s">
        <v>79</v>
      </c>
      <c r="C41" s="20">
        <v>28755.381000000001</v>
      </c>
      <c r="D41" s="20" t="s">
        <v>142</v>
      </c>
      <c r="E41" s="103">
        <f t="shared" si="2"/>
        <v>-10390.503184053308</v>
      </c>
      <c r="F41" s="103">
        <f t="shared" si="3"/>
        <v>-10390.5</v>
      </c>
      <c r="G41" s="103">
        <f t="shared" si="4"/>
        <v>-3.1401000014739111E-3</v>
      </c>
      <c r="I41" s="103">
        <f t="shared" si="11"/>
        <v>-3.1401000014739111E-3</v>
      </c>
      <c r="P41" s="103">
        <f t="shared" si="8"/>
        <v>-3.9327527184905682E-2</v>
      </c>
      <c r="Q41" s="121">
        <f t="shared" si="5"/>
        <v>13736.881000000001</v>
      </c>
      <c r="S41" s="103">
        <f t="shared" si="6"/>
        <v>1.3095298861561767E-3</v>
      </c>
      <c r="T41" s="103">
        <f t="shared" si="12"/>
        <v>0.1</v>
      </c>
      <c r="U41" s="103">
        <f t="shared" si="7"/>
        <v>1.3095298861561766E-4</v>
      </c>
      <c r="X41" s="103">
        <v>-2000</v>
      </c>
      <c r="Y41" s="103">
        <f t="shared" si="1"/>
        <v>-4.809841115506798E-2</v>
      </c>
    </row>
    <row r="42" spans="1:25" ht="12.95" customHeight="1" x14ac:dyDescent="0.2">
      <c r="A42" s="20" t="s">
        <v>195</v>
      </c>
      <c r="B42" s="182" t="s">
        <v>79</v>
      </c>
      <c r="C42" s="20">
        <v>28756.365000000002</v>
      </c>
      <c r="D42" s="20" t="s">
        <v>142</v>
      </c>
      <c r="E42" s="103">
        <f t="shared" si="2"/>
        <v>-10389.50541058885</v>
      </c>
      <c r="F42" s="103">
        <f t="shared" si="3"/>
        <v>-10389.5</v>
      </c>
      <c r="G42" s="103">
        <f t="shared" si="4"/>
        <v>-5.3358999975898769E-3</v>
      </c>
      <c r="I42" s="103">
        <f t="shared" si="11"/>
        <v>-5.3358999975898769E-3</v>
      </c>
      <c r="P42" s="103">
        <f t="shared" si="8"/>
        <v>-3.9303997945138648E-2</v>
      </c>
      <c r="Q42" s="121">
        <f t="shared" si="5"/>
        <v>13737.865000000002</v>
      </c>
      <c r="S42" s="103">
        <f t="shared" si="6"/>
        <v>1.1538316781742671E-3</v>
      </c>
      <c r="T42" s="103">
        <f t="shared" si="12"/>
        <v>0.1</v>
      </c>
      <c r="U42" s="103">
        <f t="shared" si="7"/>
        <v>1.1538316781742672E-4</v>
      </c>
      <c r="X42" s="103">
        <v>-1500</v>
      </c>
      <c r="Y42" s="103">
        <f t="shared" si="1"/>
        <v>-4.4735578903659756E-2</v>
      </c>
    </row>
    <row r="43" spans="1:25" ht="12.95" customHeight="1" x14ac:dyDescent="0.2">
      <c r="A43" s="20" t="s">
        <v>195</v>
      </c>
      <c r="B43" s="182" t="s">
        <v>79</v>
      </c>
      <c r="C43" s="20">
        <v>28757.351999999999</v>
      </c>
      <c r="D43" s="20" t="s">
        <v>142</v>
      </c>
      <c r="E43" s="103">
        <f t="shared" si="2"/>
        <v>-10388.504595132124</v>
      </c>
      <c r="F43" s="103">
        <f t="shared" si="3"/>
        <v>-10388.5</v>
      </c>
      <c r="G43" s="103">
        <f t="shared" si="4"/>
        <v>-4.5317000040085986E-3</v>
      </c>
      <c r="I43" s="103">
        <f t="shared" si="11"/>
        <v>-4.5317000040085986E-3</v>
      </c>
      <c r="P43" s="103">
        <f t="shared" si="8"/>
        <v>-3.9280454420647141E-2</v>
      </c>
      <c r="Q43" s="121">
        <f t="shared" si="5"/>
        <v>13738.851999999999</v>
      </c>
      <c r="S43" s="103">
        <f t="shared" si="6"/>
        <v>1.2074759335078567E-3</v>
      </c>
      <c r="T43" s="103">
        <f t="shared" si="12"/>
        <v>0.1</v>
      </c>
      <c r="U43" s="103">
        <f t="shared" si="7"/>
        <v>1.2074759335078567E-4</v>
      </c>
      <c r="X43" s="103">
        <v>-1000</v>
      </c>
      <c r="Y43" s="103">
        <f t="shared" si="1"/>
        <v>-3.4667171820054722E-2</v>
      </c>
    </row>
    <row r="44" spans="1:25" ht="12.95" customHeight="1" x14ac:dyDescent="0.2">
      <c r="A44" s="20" t="s">
        <v>195</v>
      </c>
      <c r="B44" s="182" t="s">
        <v>79</v>
      </c>
      <c r="C44" s="20">
        <v>28762.275000000001</v>
      </c>
      <c r="D44" s="20" t="s">
        <v>142</v>
      </c>
      <c r="E44" s="103">
        <f t="shared" si="2"/>
        <v>-10383.512685817563</v>
      </c>
      <c r="F44" s="103">
        <f t="shared" si="3"/>
        <v>-10383.5</v>
      </c>
      <c r="G44" s="103">
        <f t="shared" si="4"/>
        <v>-1.2510699998529162E-2</v>
      </c>
      <c r="I44" s="103">
        <f t="shared" si="11"/>
        <v>-1.2510699998529162E-2</v>
      </c>
      <c r="P44" s="103">
        <f t="shared" si="8"/>
        <v>-3.9162524004939837E-2</v>
      </c>
      <c r="Q44" s="121">
        <f t="shared" si="5"/>
        <v>13743.775000000001</v>
      </c>
      <c r="S44" s="103">
        <f t="shared" si="6"/>
        <v>7.1031972286868836E-4</v>
      </c>
      <c r="T44" s="103">
        <f t="shared" si="12"/>
        <v>0.1</v>
      </c>
      <c r="U44" s="103">
        <f t="shared" si="7"/>
        <v>7.1031972286868833E-5</v>
      </c>
      <c r="X44" s="103">
        <v>-500</v>
      </c>
      <c r="Y44" s="103">
        <f t="shared" si="1"/>
        <v>-2.2371398734537581E-2</v>
      </c>
    </row>
    <row r="45" spans="1:25" ht="12.95" customHeight="1" x14ac:dyDescent="0.2">
      <c r="A45" s="20" t="s">
        <v>195</v>
      </c>
      <c r="B45" s="182" t="s">
        <v>79</v>
      </c>
      <c r="C45" s="20">
        <v>28771.169000000002</v>
      </c>
      <c r="D45" s="20" t="s">
        <v>142</v>
      </c>
      <c r="E45" s="103">
        <f t="shared" si="2"/>
        <v>-10374.494192735356</v>
      </c>
      <c r="F45" s="103">
        <f t="shared" si="3"/>
        <v>-10374.5</v>
      </c>
      <c r="G45" s="103">
        <f t="shared" si="4"/>
        <v>5.727100000513019E-3</v>
      </c>
      <c r="I45" s="103">
        <f t="shared" si="11"/>
        <v>5.727100000513019E-3</v>
      </c>
      <c r="P45" s="103">
        <f t="shared" si="8"/>
        <v>-3.8949368856378688E-2</v>
      </c>
      <c r="Q45" s="121">
        <f t="shared" si="5"/>
        <v>13752.669000000002</v>
      </c>
      <c r="S45" s="103">
        <f t="shared" si="6"/>
        <v>1.9959868695208147E-3</v>
      </c>
      <c r="T45" s="103">
        <f t="shared" si="12"/>
        <v>0.1</v>
      </c>
      <c r="U45" s="103">
        <f t="shared" si="7"/>
        <v>1.9959868695208148E-4</v>
      </c>
      <c r="X45" s="103">
        <v>0</v>
      </c>
      <c r="Y45" s="103">
        <f t="shared" si="1"/>
        <v>-1.3318827930955488E-2</v>
      </c>
    </row>
    <row r="46" spans="1:25" ht="12.95" customHeight="1" x14ac:dyDescent="0.2">
      <c r="A46" s="20" t="s">
        <v>231</v>
      </c>
      <c r="B46" s="182" t="s">
        <v>79</v>
      </c>
      <c r="C46" s="20">
        <v>28800.743999999999</v>
      </c>
      <c r="D46" s="20" t="s">
        <v>142</v>
      </c>
      <c r="E46" s="103">
        <f t="shared" si="2"/>
        <v>-10344.505218943339</v>
      </c>
      <c r="F46" s="103">
        <f t="shared" si="3"/>
        <v>-10344.5</v>
      </c>
      <c r="G46" s="103">
        <f t="shared" si="4"/>
        <v>-5.1469000027282164E-3</v>
      </c>
      <c r="I46" s="103">
        <f t="shared" si="11"/>
        <v>-5.1469000027282164E-3</v>
      </c>
      <c r="P46" s="103">
        <f t="shared" si="8"/>
        <v>-3.8231042114396499E-2</v>
      </c>
      <c r="Q46" s="121">
        <f t="shared" si="5"/>
        <v>13782.243999999999</v>
      </c>
      <c r="S46" s="103">
        <f t="shared" si="6"/>
        <v>1.0945604592650627E-3</v>
      </c>
      <c r="T46" s="103">
        <f t="shared" si="12"/>
        <v>0.1</v>
      </c>
      <c r="U46" s="103">
        <f t="shared" si="7"/>
        <v>1.0945604592650627E-4</v>
      </c>
      <c r="X46" s="103">
        <v>500</v>
      </c>
      <c r="Y46" s="103">
        <f t="shared" si="1"/>
        <v>-1.1555957381230959E-2</v>
      </c>
    </row>
    <row r="47" spans="1:25" ht="12.95" customHeight="1" x14ac:dyDescent="0.2">
      <c r="A47" s="20" t="s">
        <v>231</v>
      </c>
      <c r="B47" s="182" t="s">
        <v>78</v>
      </c>
      <c r="C47" s="20">
        <v>28832.781999999999</v>
      </c>
      <c r="D47" s="20" t="s">
        <v>142</v>
      </c>
      <c r="E47" s="103">
        <f t="shared" si="2"/>
        <v>-10312.018769497905</v>
      </c>
      <c r="F47" s="103">
        <f t="shared" si="3"/>
        <v>-10312</v>
      </c>
      <c r="G47" s="103">
        <f t="shared" si="4"/>
        <v>-1.8510400001105154E-2</v>
      </c>
      <c r="I47" s="103">
        <f t="shared" si="11"/>
        <v>-1.8510400001105154E-2</v>
      </c>
      <c r="P47" s="103">
        <f t="shared" si="8"/>
        <v>-3.7440338998115552E-2</v>
      </c>
      <c r="Q47" s="121">
        <f t="shared" si="5"/>
        <v>13814.281999999999</v>
      </c>
      <c r="S47" s="103">
        <f t="shared" si="6"/>
        <v>3.5834259043053502E-4</v>
      </c>
      <c r="T47" s="103">
        <f t="shared" si="12"/>
        <v>0.1</v>
      </c>
      <c r="U47" s="103">
        <f t="shared" si="7"/>
        <v>3.5834259043053504E-5</v>
      </c>
      <c r="X47" s="103">
        <v>1000</v>
      </c>
      <c r="Y47" s="103">
        <f t="shared" si="1"/>
        <v>-1.7917817597937834E-2</v>
      </c>
    </row>
    <row r="48" spans="1:25" ht="12.95" customHeight="1" x14ac:dyDescent="0.2">
      <c r="A48" s="20" t="s">
        <v>231</v>
      </c>
      <c r="B48" s="182" t="s">
        <v>79</v>
      </c>
      <c r="C48" s="20">
        <v>29144.912</v>
      </c>
      <c r="D48" s="20" t="s">
        <v>142</v>
      </c>
      <c r="E48" s="103">
        <f t="shared" si="2"/>
        <v>-9995.5197537852018</v>
      </c>
      <c r="F48" s="103">
        <f t="shared" si="3"/>
        <v>-9995.5</v>
      </c>
      <c r="G48" s="103">
        <f t="shared" si="4"/>
        <v>-1.9481100000120932E-2</v>
      </c>
      <c r="I48" s="103">
        <f t="shared" si="11"/>
        <v>-1.9481100000120932E-2</v>
      </c>
      <c r="P48" s="103">
        <f t="shared" si="8"/>
        <v>-2.9372006349741738E-2</v>
      </c>
      <c r="Q48" s="121">
        <f t="shared" si="5"/>
        <v>14126.412</v>
      </c>
      <c r="S48" s="103">
        <f t="shared" si="6"/>
        <v>9.783002841696918E-5</v>
      </c>
      <c r="T48" s="103">
        <f t="shared" si="12"/>
        <v>0.1</v>
      </c>
      <c r="U48" s="103">
        <f t="shared" si="7"/>
        <v>9.783002841696919E-6</v>
      </c>
      <c r="X48" s="103">
        <v>1500</v>
      </c>
      <c r="Y48" s="103">
        <f t="shared" si="1"/>
        <v>-2.9659126483125468E-2</v>
      </c>
    </row>
    <row r="49" spans="1:25" ht="12.95" customHeight="1" x14ac:dyDescent="0.2">
      <c r="A49" s="20" t="s">
        <v>231</v>
      </c>
      <c r="B49" s="182" t="s">
        <v>79</v>
      </c>
      <c r="C49" s="20">
        <v>29146.898000000001</v>
      </c>
      <c r="D49" s="20" t="s">
        <v>142</v>
      </c>
      <c r="E49" s="103">
        <f t="shared" si="2"/>
        <v>-9993.5059549026664</v>
      </c>
      <c r="F49" s="103">
        <f t="shared" si="3"/>
        <v>-9993.5</v>
      </c>
      <c r="G49" s="103">
        <f t="shared" si="4"/>
        <v>-5.8726999995997176E-3</v>
      </c>
      <c r="I49" s="103">
        <f t="shared" si="11"/>
        <v>-5.8726999995997176E-3</v>
      </c>
      <c r="P49" s="103">
        <f t="shared" si="8"/>
        <v>-2.9320607887673822E-2</v>
      </c>
      <c r="Q49" s="121">
        <f t="shared" si="5"/>
        <v>14128.398000000001</v>
      </c>
      <c r="S49" s="103">
        <f t="shared" si="6"/>
        <v>5.4980438432760781E-4</v>
      </c>
      <c r="T49" s="103">
        <f t="shared" si="12"/>
        <v>0.1</v>
      </c>
      <c r="U49" s="103">
        <f t="shared" si="7"/>
        <v>5.4980438432760785E-5</v>
      </c>
      <c r="X49" s="103">
        <v>2000</v>
      </c>
      <c r="Y49" s="103">
        <f t="shared" si="1"/>
        <v>-4.1666920453997974E-2</v>
      </c>
    </row>
    <row r="50" spans="1:25" ht="12.95" customHeight="1" x14ac:dyDescent="0.2">
      <c r="A50" s="20" t="s">
        <v>231</v>
      </c>
      <c r="B50" s="182" t="s">
        <v>79</v>
      </c>
      <c r="C50" s="20">
        <v>29151.843000000001</v>
      </c>
      <c r="D50" s="20" t="s">
        <v>142</v>
      </c>
      <c r="E50" s="103">
        <f t="shared" si="2"/>
        <v>-9988.4917376447956</v>
      </c>
      <c r="F50" s="103">
        <f t="shared" si="3"/>
        <v>-9988.5</v>
      </c>
      <c r="G50" s="103">
        <f t="shared" si="4"/>
        <v>8.1482999994477723E-3</v>
      </c>
      <c r="I50" s="103">
        <f t="shared" si="11"/>
        <v>8.1482999994477723E-3</v>
      </c>
      <c r="P50" s="103">
        <f t="shared" si="8"/>
        <v>-2.9192176348719706E-2</v>
      </c>
      <c r="Q50" s="121">
        <f t="shared" si="5"/>
        <v>14133.343000000001</v>
      </c>
      <c r="S50" s="103">
        <f t="shared" si="6"/>
        <v>1.3943111739080549E-3</v>
      </c>
      <c r="T50" s="103">
        <f t="shared" si="12"/>
        <v>0.1</v>
      </c>
      <c r="U50" s="103">
        <f t="shared" si="7"/>
        <v>1.3943111739080549E-4</v>
      </c>
      <c r="X50" s="103">
        <v>2500</v>
      </c>
      <c r="Y50" s="103">
        <f t="shared" si="1"/>
        <v>-4.8719024998487029E-2</v>
      </c>
    </row>
    <row r="51" spans="1:25" ht="12.95" customHeight="1" x14ac:dyDescent="0.2">
      <c r="A51" s="20" t="s">
        <v>231</v>
      </c>
      <c r="B51" s="182" t="s">
        <v>79</v>
      </c>
      <c r="C51" s="20">
        <v>29155.776000000002</v>
      </c>
      <c r="D51" s="20" t="s">
        <v>142</v>
      </c>
      <c r="E51" s="103">
        <f t="shared" si="2"/>
        <v>-9984.5036857792329</v>
      </c>
      <c r="F51" s="103">
        <f t="shared" si="3"/>
        <v>-9984.5</v>
      </c>
      <c r="G51" s="103">
        <f t="shared" si="4"/>
        <v>-3.6348999965412077E-3</v>
      </c>
      <c r="I51" s="103">
        <f t="shared" si="11"/>
        <v>-3.6348999965412077E-3</v>
      </c>
      <c r="P51" s="103">
        <f t="shared" si="8"/>
        <v>-2.9089500627720845E-2</v>
      </c>
      <c r="Q51" s="121">
        <f t="shared" si="5"/>
        <v>14137.276000000002</v>
      </c>
      <c r="S51" s="103">
        <f t="shared" si="6"/>
        <v>6.4793669329285075E-4</v>
      </c>
      <c r="T51" s="103">
        <f t="shared" si="12"/>
        <v>0.1</v>
      </c>
      <c r="U51" s="103">
        <f t="shared" si="7"/>
        <v>6.4793669329285073E-5</v>
      </c>
      <c r="X51" s="103">
        <v>3000</v>
      </c>
      <c r="Y51" s="103">
        <f t="shared" si="1"/>
        <v>-4.7790765290452529E-2</v>
      </c>
    </row>
    <row r="52" spans="1:25" ht="12.95" customHeight="1" x14ac:dyDescent="0.2">
      <c r="A52" s="20" t="s">
        <v>231</v>
      </c>
      <c r="B52" s="182" t="s">
        <v>79</v>
      </c>
      <c r="C52" s="20">
        <v>29163.657999999999</v>
      </c>
      <c r="D52" s="20" t="s">
        <v>142</v>
      </c>
      <c r="E52" s="103">
        <f t="shared" si="2"/>
        <v>-9976.5113580893376</v>
      </c>
      <c r="F52" s="103">
        <f t="shared" si="3"/>
        <v>-9976.5</v>
      </c>
      <c r="G52" s="103">
        <f t="shared" si="4"/>
        <v>-1.1201299999811454E-2</v>
      </c>
      <c r="I52" s="103">
        <f t="shared" si="11"/>
        <v>-1.1201299999811454E-2</v>
      </c>
      <c r="P52" s="103">
        <f t="shared" si="8"/>
        <v>-2.8884347097571296E-2</v>
      </c>
      <c r="Q52" s="121">
        <f t="shared" si="5"/>
        <v>14145.157999999999</v>
      </c>
      <c r="S52" s="103">
        <f t="shared" si="6"/>
        <v>3.1269015466159279E-4</v>
      </c>
      <c r="T52" s="103">
        <f t="shared" si="12"/>
        <v>0.1</v>
      </c>
      <c r="U52" s="103">
        <f t="shared" si="7"/>
        <v>3.1269015466159279E-5</v>
      </c>
      <c r="X52" s="103">
        <v>3500</v>
      </c>
      <c r="Y52" s="103">
        <f t="shared" si="1"/>
        <v>-3.939100915662351E-2</v>
      </c>
    </row>
    <row r="53" spans="1:25" ht="12.95" customHeight="1" x14ac:dyDescent="0.2">
      <c r="A53" s="20" t="s">
        <v>251</v>
      </c>
      <c r="B53" s="182" t="s">
        <v>79</v>
      </c>
      <c r="C53" s="20">
        <v>29165.637999999999</v>
      </c>
      <c r="D53" s="20" t="s">
        <v>142</v>
      </c>
      <c r="E53" s="103">
        <f t="shared" si="2"/>
        <v>-9974.5036431913431</v>
      </c>
      <c r="F53" s="103">
        <f t="shared" si="3"/>
        <v>-9974.5</v>
      </c>
      <c r="G53" s="103">
        <f t="shared" ref="G53:G84" si="13">+C53-(C$7+F53*C$8)</f>
        <v>-3.5929000005125999E-3</v>
      </c>
      <c r="I53" s="103">
        <f t="shared" si="11"/>
        <v>-3.5929000005125999E-3</v>
      </c>
      <c r="P53" s="103">
        <f t="shared" si="8"/>
        <v>-2.8833102098456628E-2</v>
      </c>
      <c r="Q53" s="121">
        <f t="shared" si="5"/>
        <v>14147.137999999999</v>
      </c>
      <c r="S53" s="103">
        <f t="shared" si="6"/>
        <v>6.3706780194505805E-4</v>
      </c>
      <c r="T53" s="103">
        <f t="shared" si="12"/>
        <v>0.1</v>
      </c>
      <c r="U53" s="103">
        <f t="shared" ref="U53:U84" si="14">+T53*S53</f>
        <v>6.3706780194505805E-5</v>
      </c>
      <c r="X53" s="103">
        <v>4000</v>
      </c>
      <c r="Y53" s="103">
        <f t="shared" si="1"/>
        <v>-2.7337392738831956E-2</v>
      </c>
    </row>
    <row r="54" spans="1:25" ht="12.95" customHeight="1" x14ac:dyDescent="0.2">
      <c r="A54" s="20" t="s">
        <v>231</v>
      </c>
      <c r="B54" s="182" t="s">
        <v>79</v>
      </c>
      <c r="C54" s="20">
        <v>29165.643</v>
      </c>
      <c r="D54" s="20" t="s">
        <v>142</v>
      </c>
      <c r="E54" s="103">
        <f t="shared" si="2"/>
        <v>-9974.498573204226</v>
      </c>
      <c r="F54" s="103">
        <f t="shared" si="3"/>
        <v>-9974.5</v>
      </c>
      <c r="G54" s="103">
        <f t="shared" si="13"/>
        <v>1.4071000005060341E-3</v>
      </c>
      <c r="I54" s="103">
        <f t="shared" si="11"/>
        <v>1.4071000005060341E-3</v>
      </c>
      <c r="P54" s="103">
        <f t="shared" si="8"/>
        <v>-2.8833102098456628E-2</v>
      </c>
      <c r="Q54" s="121">
        <f t="shared" si="5"/>
        <v>14147.143</v>
      </c>
      <c r="S54" s="103">
        <f t="shared" si="6"/>
        <v>9.1446982298610581E-4</v>
      </c>
      <c r="T54" s="103">
        <f t="shared" si="12"/>
        <v>0.1</v>
      </c>
      <c r="U54" s="103">
        <f t="shared" si="14"/>
        <v>9.1446982298610581E-5</v>
      </c>
      <c r="X54" s="103">
        <v>4500</v>
      </c>
      <c r="Y54" s="103">
        <f t="shared" si="1"/>
        <v>-1.7070014953478596E-2</v>
      </c>
    </row>
    <row r="55" spans="1:25" ht="12.95" customHeight="1" x14ac:dyDescent="0.2">
      <c r="A55" s="20" t="s">
        <v>251</v>
      </c>
      <c r="B55" s="182" t="s">
        <v>79</v>
      </c>
      <c r="C55" s="20">
        <v>29167.61</v>
      </c>
      <c r="D55" s="20" t="s">
        <v>142</v>
      </c>
      <c r="E55" s="103">
        <f t="shared" si="2"/>
        <v>-9972.5040402727336</v>
      </c>
      <c r="F55" s="103">
        <f t="shared" si="3"/>
        <v>-9972.5</v>
      </c>
      <c r="G55" s="103">
        <f t="shared" si="13"/>
        <v>-3.9844999992055818E-3</v>
      </c>
      <c r="I55" s="103">
        <f t="shared" si="11"/>
        <v>-3.9844999992055818E-3</v>
      </c>
      <c r="P55" s="103">
        <f t="shared" si="8"/>
        <v>-2.8781875189970312E-2</v>
      </c>
      <c r="Q55" s="121">
        <f t="shared" si="5"/>
        <v>14149.11</v>
      </c>
      <c r="S55" s="103">
        <f t="shared" si="6"/>
        <v>6.1490981635155414E-4</v>
      </c>
      <c r="T55" s="103">
        <f t="shared" si="12"/>
        <v>0.1</v>
      </c>
      <c r="U55" s="103">
        <f t="shared" si="14"/>
        <v>6.1490981635155414E-5</v>
      </c>
      <c r="X55" s="103">
        <v>5000</v>
      </c>
      <c r="Y55" s="103">
        <f t="shared" si="1"/>
        <v>-1.3248466489854737E-2</v>
      </c>
    </row>
    <row r="56" spans="1:25" ht="12.95" customHeight="1" x14ac:dyDescent="0.2">
      <c r="A56" s="20" t="s">
        <v>231</v>
      </c>
      <c r="B56" s="182" t="s">
        <v>79</v>
      </c>
      <c r="C56" s="20">
        <v>29167.626</v>
      </c>
      <c r="D56" s="20" t="s">
        <v>142</v>
      </c>
      <c r="E56" s="103">
        <f t="shared" si="2"/>
        <v>-9972.487816313962</v>
      </c>
      <c r="F56" s="103">
        <f t="shared" si="3"/>
        <v>-9972.5</v>
      </c>
      <c r="G56" s="103">
        <f t="shared" si="13"/>
        <v>1.2015500000416068E-2</v>
      </c>
      <c r="I56" s="103">
        <f t="shared" si="11"/>
        <v>1.2015500000416068E-2</v>
      </c>
      <c r="P56" s="103">
        <f t="shared" si="8"/>
        <v>-2.8781875189970312E-2</v>
      </c>
      <c r="Q56" s="121">
        <f t="shared" si="5"/>
        <v>14149.126</v>
      </c>
      <c r="S56" s="103">
        <f t="shared" si="6"/>
        <v>1.6644258224251544E-3</v>
      </c>
      <c r="T56" s="103">
        <f t="shared" si="12"/>
        <v>0.1</v>
      </c>
      <c r="U56" s="103">
        <f t="shared" si="14"/>
        <v>1.6644258224251545E-4</v>
      </c>
      <c r="X56" s="103">
        <v>5500</v>
      </c>
      <c r="Y56" s="103">
        <f t="shared" si="1"/>
        <v>-1.7693620671279026E-2</v>
      </c>
    </row>
    <row r="57" spans="1:25" ht="12.95" customHeight="1" x14ac:dyDescent="0.2">
      <c r="A57" s="20" t="s">
        <v>231</v>
      </c>
      <c r="B57" s="182" t="s">
        <v>79</v>
      </c>
      <c r="C57" s="20">
        <v>29174.508000000002</v>
      </c>
      <c r="D57" s="20" t="s">
        <v>142</v>
      </c>
      <c r="E57" s="103">
        <f t="shared" si="2"/>
        <v>-9965.5094860472927</v>
      </c>
      <c r="F57" s="103">
        <f t="shared" si="3"/>
        <v>-9965.5</v>
      </c>
      <c r="G57" s="103">
        <f t="shared" si="13"/>
        <v>-9.3550999990839045E-3</v>
      </c>
      <c r="I57" s="103">
        <f t="shared" si="11"/>
        <v>-9.3550999990839045E-3</v>
      </c>
      <c r="P57" s="103">
        <f t="shared" si="8"/>
        <v>-2.8602728791589316E-2</v>
      </c>
      <c r="Q57" s="121">
        <f t="shared" si="5"/>
        <v>14156.008000000002</v>
      </c>
      <c r="S57" s="103">
        <f t="shared" si="6"/>
        <v>3.7047121413408333E-4</v>
      </c>
      <c r="T57" s="103">
        <f t="shared" si="12"/>
        <v>0.1</v>
      </c>
      <c r="U57" s="103">
        <f t="shared" si="14"/>
        <v>3.7047121413408339E-5</v>
      </c>
      <c r="X57" s="103">
        <v>6000</v>
      </c>
      <c r="Y57" s="103">
        <f t="shared" si="1"/>
        <v>-2.8583327161975945E-2</v>
      </c>
    </row>
    <row r="58" spans="1:25" ht="12.95" customHeight="1" x14ac:dyDescent="0.2">
      <c r="A58" s="20" t="s">
        <v>231</v>
      </c>
      <c r="B58" s="182" t="s">
        <v>78</v>
      </c>
      <c r="C58" s="20">
        <v>29184.87</v>
      </c>
      <c r="D58" s="20" t="s">
        <v>142</v>
      </c>
      <c r="E58" s="103">
        <f t="shared" si="2"/>
        <v>-9955.0024447477899</v>
      </c>
      <c r="F58" s="103">
        <f t="shared" si="3"/>
        <v>-9955</v>
      </c>
      <c r="G58" s="103">
        <f t="shared" si="13"/>
        <v>-2.4110000013024546E-3</v>
      </c>
      <c r="I58" s="103">
        <f t="shared" si="11"/>
        <v>-2.4110000013024546E-3</v>
      </c>
      <c r="P58" s="103">
        <f t="shared" si="8"/>
        <v>-2.8334467689648334E-2</v>
      </c>
      <c r="Q58" s="121">
        <f t="shared" si="5"/>
        <v>14166.369999999999</v>
      </c>
      <c r="S58" s="103">
        <f t="shared" si="6"/>
        <v>6.720261769887128E-4</v>
      </c>
      <c r="T58" s="103">
        <f t="shared" si="12"/>
        <v>0.1</v>
      </c>
      <c r="U58" s="103">
        <f t="shared" si="14"/>
        <v>6.7202617698871285E-5</v>
      </c>
      <c r="X58" s="103">
        <v>6500</v>
      </c>
      <c r="Y58" s="103">
        <f t="shared" si="1"/>
        <v>-4.1257282335216923E-2</v>
      </c>
    </row>
    <row r="59" spans="1:25" ht="12.95" customHeight="1" x14ac:dyDescent="0.2">
      <c r="A59" s="20" t="s">
        <v>231</v>
      </c>
      <c r="B59" s="182" t="s">
        <v>78</v>
      </c>
      <c r="C59" s="20">
        <v>29191.78</v>
      </c>
      <c r="D59" s="20" t="s">
        <v>142</v>
      </c>
      <c r="E59" s="103">
        <f t="shared" si="2"/>
        <v>-9947.9957225532726</v>
      </c>
      <c r="F59" s="103">
        <f t="shared" si="3"/>
        <v>-9948</v>
      </c>
      <c r="G59" s="103">
        <f t="shared" si="13"/>
        <v>4.2183999976259656E-3</v>
      </c>
      <c r="I59" s="103">
        <f t="shared" si="11"/>
        <v>4.2183999976259656E-3</v>
      </c>
      <c r="P59" s="103">
        <f t="shared" si="8"/>
        <v>-2.8155955594895258E-2</v>
      </c>
      <c r="Q59" s="121">
        <f t="shared" si="5"/>
        <v>14173.279999999999</v>
      </c>
      <c r="S59" s="103">
        <f t="shared" si="6"/>
        <v>1.0480989000310099E-3</v>
      </c>
      <c r="T59" s="103">
        <f t="shared" si="12"/>
        <v>0.1</v>
      </c>
      <c r="U59" s="103">
        <f t="shared" si="14"/>
        <v>1.0480989000310099E-4</v>
      </c>
      <c r="X59" s="103">
        <v>7000</v>
      </c>
      <c r="Y59" s="103">
        <f t="shared" si="1"/>
        <v>-5.0275553327043365E-2</v>
      </c>
    </row>
    <row r="60" spans="1:25" ht="12.95" customHeight="1" x14ac:dyDescent="0.2">
      <c r="A60" s="20" t="s">
        <v>231</v>
      </c>
      <c r="B60" s="182" t="s">
        <v>78</v>
      </c>
      <c r="C60" s="20">
        <v>29193.726999999999</v>
      </c>
      <c r="D60" s="20" t="s">
        <v>142</v>
      </c>
      <c r="E60" s="103">
        <f t="shared" si="2"/>
        <v>-9946.0214695702434</v>
      </c>
      <c r="F60" s="103">
        <f t="shared" si="3"/>
        <v>-9946</v>
      </c>
      <c r="G60" s="103">
        <f t="shared" si="13"/>
        <v>-2.1173200002522208E-2</v>
      </c>
      <c r="I60" s="103">
        <f t="shared" si="11"/>
        <v>-2.1173200002522208E-2</v>
      </c>
      <c r="P60" s="103">
        <f t="shared" si="8"/>
        <v>-2.8105003112555815E-2</v>
      </c>
      <c r="Q60" s="121">
        <f t="shared" si="5"/>
        <v>14175.226999999999</v>
      </c>
      <c r="S60" s="103">
        <f t="shared" si="6"/>
        <v>4.8049894356271591E-5</v>
      </c>
      <c r="T60" s="103">
        <f t="shared" si="12"/>
        <v>0.1</v>
      </c>
      <c r="U60" s="103">
        <f t="shared" si="14"/>
        <v>4.8049894356271598E-6</v>
      </c>
      <c r="X60" s="103">
        <v>7500</v>
      </c>
      <c r="Y60" s="103">
        <f t="shared" si="1"/>
        <v>-5.1821475690160212E-2</v>
      </c>
    </row>
    <row r="61" spans="1:25" ht="12.95" customHeight="1" x14ac:dyDescent="0.2">
      <c r="A61" s="20" t="s">
        <v>231</v>
      </c>
      <c r="B61" s="182" t="s">
        <v>78</v>
      </c>
      <c r="C61" s="20">
        <v>29197.698</v>
      </c>
      <c r="D61" s="20" t="s">
        <v>142</v>
      </c>
      <c r="E61" s="103">
        <f t="shared" si="2"/>
        <v>-9941.9948858025964</v>
      </c>
      <c r="F61" s="103">
        <f t="shared" si="3"/>
        <v>-9942</v>
      </c>
      <c r="G61" s="103">
        <f t="shared" si="13"/>
        <v>5.0435999983164947E-3</v>
      </c>
      <c r="I61" s="103">
        <f t="shared" si="11"/>
        <v>5.0435999983164947E-3</v>
      </c>
      <c r="P61" s="103">
        <f t="shared" si="8"/>
        <v>-2.8003168494403072E-2</v>
      </c>
      <c r="Q61" s="121">
        <f t="shared" si="5"/>
        <v>14179.198</v>
      </c>
      <c r="S61" s="103">
        <f t="shared" si="6"/>
        <v>1.0920889078114024E-3</v>
      </c>
      <c r="T61" s="103">
        <f t="shared" si="12"/>
        <v>0.1</v>
      </c>
      <c r="U61" s="103">
        <f t="shared" si="14"/>
        <v>1.0920889078114025E-4</v>
      </c>
      <c r="X61" s="103">
        <v>8000</v>
      </c>
      <c r="Y61" s="103">
        <f t="shared" si="1"/>
        <v>-4.5387529722827086E-2</v>
      </c>
    </row>
    <row r="62" spans="1:25" ht="12.95" customHeight="1" x14ac:dyDescent="0.2">
      <c r="A62" s="20" t="s">
        <v>231</v>
      </c>
      <c r="B62" s="182" t="s">
        <v>78</v>
      </c>
      <c r="C62" s="20">
        <v>29198.677</v>
      </c>
      <c r="D62" s="20" t="s">
        <v>142</v>
      </c>
      <c r="E62" s="103">
        <f t="shared" si="2"/>
        <v>-9941.0021823252555</v>
      </c>
      <c r="F62" s="103">
        <f t="shared" si="3"/>
        <v>-9941</v>
      </c>
      <c r="G62" s="103">
        <f t="shared" si="13"/>
        <v>-2.1521999988181051E-3</v>
      </c>
      <c r="I62" s="103">
        <f t="shared" si="11"/>
        <v>-2.1521999988181051E-3</v>
      </c>
      <c r="P62" s="103">
        <f t="shared" si="8"/>
        <v>-2.79777247624012E-2</v>
      </c>
      <c r="Q62" s="121">
        <f t="shared" si="5"/>
        <v>14180.177</v>
      </c>
      <c r="S62" s="103">
        <f t="shared" si="6"/>
        <v>6.6695772931444372E-4</v>
      </c>
      <c r="T62" s="103">
        <f t="shared" si="12"/>
        <v>0.1</v>
      </c>
      <c r="U62" s="103">
        <f t="shared" si="14"/>
        <v>6.6695772931444378E-5</v>
      </c>
      <c r="X62" s="103">
        <v>8500</v>
      </c>
      <c r="Y62" s="103">
        <f t="shared" si="1"/>
        <v>-3.399951932016293E-2</v>
      </c>
    </row>
    <row r="63" spans="1:25" ht="12.95" customHeight="1" x14ac:dyDescent="0.2">
      <c r="A63" s="20" t="s">
        <v>231</v>
      </c>
      <c r="B63" s="182" t="s">
        <v>78</v>
      </c>
      <c r="C63" s="20">
        <v>29202.617999999999</v>
      </c>
      <c r="D63" s="20" t="s">
        <v>142</v>
      </c>
      <c r="E63" s="103">
        <f t="shared" si="2"/>
        <v>-9937.0060184803078</v>
      </c>
      <c r="F63" s="103">
        <f t="shared" si="3"/>
        <v>-9937</v>
      </c>
      <c r="G63" s="103">
        <f t="shared" si="13"/>
        <v>-5.9354000004532281E-3</v>
      </c>
      <c r="I63" s="103">
        <f t="shared" si="11"/>
        <v>-5.9354000004532281E-3</v>
      </c>
      <c r="P63" s="103">
        <f t="shared" si="8"/>
        <v>-2.7876010896839415E-2</v>
      </c>
      <c r="Q63" s="121">
        <f t="shared" si="5"/>
        <v>14184.117999999999</v>
      </c>
      <c r="S63" s="103">
        <f t="shared" si="6"/>
        <v>4.8139040650662025E-4</v>
      </c>
      <c r="T63" s="103">
        <f t="shared" si="12"/>
        <v>0.1</v>
      </c>
      <c r="U63" s="103">
        <f t="shared" si="14"/>
        <v>4.813904065066203E-5</v>
      </c>
      <c r="X63" s="103">
        <v>9000</v>
      </c>
      <c r="Y63" s="103">
        <f t="shared" ref="Y63:Y126" si="15">R$2+R$3*X63++R$4*X63^2+R$5*SIN(RADIANS(R$6*X63+R$7))</f>
        <v>-2.2880030280976467E-2</v>
      </c>
    </row>
    <row r="64" spans="1:25" ht="12.95" customHeight="1" x14ac:dyDescent="0.2">
      <c r="A64" s="20" t="s">
        <v>231</v>
      </c>
      <c r="B64" s="182" t="s">
        <v>78</v>
      </c>
      <c r="C64" s="20">
        <v>29203.606</v>
      </c>
      <c r="D64" s="20" t="s">
        <v>142</v>
      </c>
      <c r="E64" s="103">
        <f t="shared" si="2"/>
        <v>-9936.0041890261564</v>
      </c>
      <c r="F64" s="103">
        <f t="shared" si="3"/>
        <v>-9936</v>
      </c>
      <c r="G64" s="103">
        <f t="shared" si="13"/>
        <v>-4.1312000030302443E-3</v>
      </c>
      <c r="I64" s="103">
        <f t="shared" si="11"/>
        <v>-4.1312000030302443E-3</v>
      </c>
      <c r="P64" s="103">
        <f t="shared" si="8"/>
        <v>-2.7850597924639182E-2</v>
      </c>
      <c r="Q64" s="121">
        <f t="shared" si="5"/>
        <v>14185.106</v>
      </c>
      <c r="S64" s="103">
        <f t="shared" si="6"/>
        <v>5.6260983776362642E-4</v>
      </c>
      <c r="T64" s="103">
        <f t="shared" si="12"/>
        <v>0.1</v>
      </c>
      <c r="U64" s="103">
        <f t="shared" si="14"/>
        <v>5.6260983776362646E-5</v>
      </c>
      <c r="X64" s="103">
        <v>9500</v>
      </c>
      <c r="Y64" s="103">
        <f t="shared" si="15"/>
        <v>-1.7141538021216454E-2</v>
      </c>
    </row>
    <row r="65" spans="1:25" ht="12.95" customHeight="1" x14ac:dyDescent="0.2">
      <c r="A65" s="20" t="s">
        <v>231</v>
      </c>
      <c r="B65" s="182" t="s">
        <v>78</v>
      </c>
      <c r="C65" s="20">
        <v>29211.508000000002</v>
      </c>
      <c r="D65" s="20" t="s">
        <v>142</v>
      </c>
      <c r="E65" s="103">
        <f t="shared" si="2"/>
        <v>-9927.9915813877924</v>
      </c>
      <c r="F65" s="103">
        <f t="shared" si="3"/>
        <v>-9928</v>
      </c>
      <c r="G65" s="103">
        <f t="shared" si="13"/>
        <v>8.3024000014120247E-3</v>
      </c>
      <c r="I65" s="103">
        <f t="shared" si="11"/>
        <v>8.3024000014120247E-3</v>
      </c>
      <c r="P65" s="103">
        <f t="shared" si="8"/>
        <v>-2.7647524388844782E-2</v>
      </c>
      <c r="Q65" s="121">
        <f t="shared" si="5"/>
        <v>14193.008000000002</v>
      </c>
      <c r="S65" s="103">
        <f t="shared" si="6"/>
        <v>1.2923970636651812E-3</v>
      </c>
      <c r="T65" s="103">
        <f t="shared" si="12"/>
        <v>0.1</v>
      </c>
      <c r="U65" s="103">
        <f t="shared" si="14"/>
        <v>1.2923970636651813E-4</v>
      </c>
      <c r="X65" s="103">
        <v>10000</v>
      </c>
      <c r="Y65" s="103">
        <f t="shared" si="15"/>
        <v>-1.9528152648812001E-2</v>
      </c>
    </row>
    <row r="66" spans="1:25" ht="12.95" customHeight="1" x14ac:dyDescent="0.2">
      <c r="A66" s="20" t="s">
        <v>231</v>
      </c>
      <c r="B66" s="182" t="s">
        <v>78</v>
      </c>
      <c r="C66" s="20">
        <v>29214.456999999999</v>
      </c>
      <c r="D66" s="20" t="s">
        <v>142</v>
      </c>
      <c r="E66" s="103">
        <f t="shared" si="2"/>
        <v>-9925.0013029866914</v>
      </c>
      <c r="F66" s="103">
        <f t="shared" si="3"/>
        <v>-9925</v>
      </c>
      <c r="G66" s="103">
        <f t="shared" si="13"/>
        <v>-1.2850000020989683E-3</v>
      </c>
      <c r="I66" s="103">
        <f t="shared" ref="I66:I97" si="16">G66</f>
        <v>-1.2850000020989683E-3</v>
      </c>
      <c r="P66" s="103">
        <f t="shared" si="8"/>
        <v>-2.7571480351969213E-2</v>
      </c>
      <c r="Q66" s="121">
        <f t="shared" si="5"/>
        <v>14195.956999999999</v>
      </c>
      <c r="S66" s="103">
        <f t="shared" si="6"/>
        <v>6.9097904918411456E-4</v>
      </c>
      <c r="T66" s="103">
        <f t="shared" ref="T66:T97" si="17">T$16</f>
        <v>0.1</v>
      </c>
      <c r="U66" s="103">
        <f t="shared" si="14"/>
        <v>6.9097904918411464E-5</v>
      </c>
      <c r="X66" s="103">
        <v>10500</v>
      </c>
      <c r="Y66" s="103">
        <f t="shared" si="15"/>
        <v>-2.9203505523072076E-2</v>
      </c>
    </row>
    <row r="67" spans="1:25" ht="12.95" customHeight="1" x14ac:dyDescent="0.2">
      <c r="A67" s="20" t="s">
        <v>231</v>
      </c>
      <c r="B67" s="182" t="s">
        <v>79</v>
      </c>
      <c r="C67" s="20">
        <v>29240.603999999999</v>
      </c>
      <c r="D67" s="20" t="s">
        <v>142</v>
      </c>
      <c r="E67" s="103">
        <f t="shared" si="2"/>
        <v>-9898.4883123615018</v>
      </c>
      <c r="F67" s="103">
        <f t="shared" si="3"/>
        <v>-9898.5</v>
      </c>
      <c r="G67" s="103">
        <f t="shared" si="13"/>
        <v>1.1526299997058231E-2</v>
      </c>
      <c r="I67" s="103">
        <f t="shared" si="16"/>
        <v>1.1526299997058231E-2</v>
      </c>
      <c r="P67" s="103">
        <f t="shared" si="8"/>
        <v>-2.690255161369905E-2</v>
      </c>
      <c r="Q67" s="121">
        <f t="shared" si="5"/>
        <v>14222.103999999999</v>
      </c>
      <c r="S67" s="103">
        <f t="shared" si="6"/>
        <v>1.4767766361216022E-3</v>
      </c>
      <c r="T67" s="103">
        <f t="shared" si="17"/>
        <v>0.1</v>
      </c>
      <c r="U67" s="103">
        <f t="shared" si="14"/>
        <v>1.4767766361216023E-4</v>
      </c>
      <c r="X67" s="103">
        <v>11000</v>
      </c>
      <c r="Y67" s="103">
        <f t="shared" si="15"/>
        <v>-4.2120185476559158E-2</v>
      </c>
    </row>
    <row r="68" spans="1:25" ht="12.95" customHeight="1" x14ac:dyDescent="0.2">
      <c r="A68" s="20" t="s">
        <v>231</v>
      </c>
      <c r="B68" s="182" t="s">
        <v>79</v>
      </c>
      <c r="C68" s="20">
        <v>29244.569</v>
      </c>
      <c r="D68" s="20" t="s">
        <v>142</v>
      </c>
      <c r="E68" s="103">
        <f t="shared" si="2"/>
        <v>-9894.4678125783958</v>
      </c>
      <c r="F68" s="103">
        <f t="shared" si="3"/>
        <v>-9894.5</v>
      </c>
      <c r="G68" s="103">
        <f t="shared" si="13"/>
        <v>3.1743099996674573E-2</v>
      </c>
      <c r="I68" s="103">
        <f t="shared" si="16"/>
        <v>3.1743099996674573E-2</v>
      </c>
      <c r="P68" s="103">
        <f t="shared" si="8"/>
        <v>-2.6802048114002035E-2</v>
      </c>
      <c r="Q68" s="121">
        <f t="shared" si="5"/>
        <v>14226.069</v>
      </c>
      <c r="S68" s="103">
        <f t="shared" si="6"/>
        <v>3.4275343673010614E-3</v>
      </c>
      <c r="T68" s="103">
        <f t="shared" si="17"/>
        <v>0.1</v>
      </c>
      <c r="U68" s="103">
        <f t="shared" si="14"/>
        <v>3.4275343673010618E-4</v>
      </c>
      <c r="X68" s="103">
        <v>11500</v>
      </c>
      <c r="Y68" s="103">
        <f t="shared" si="15"/>
        <v>-5.2807539334285447E-2</v>
      </c>
    </row>
    <row r="69" spans="1:25" ht="12.95" customHeight="1" x14ac:dyDescent="0.2">
      <c r="A69" s="20" t="s">
        <v>231</v>
      </c>
      <c r="B69" s="182" t="s">
        <v>79</v>
      </c>
      <c r="C69" s="20">
        <v>29247.498</v>
      </c>
      <c r="D69" s="20" t="s">
        <v>142</v>
      </c>
      <c r="E69" s="103">
        <f t="shared" si="2"/>
        <v>-9891.4978141257561</v>
      </c>
      <c r="F69" s="103">
        <f t="shared" si="3"/>
        <v>-9891.5</v>
      </c>
      <c r="G69" s="103">
        <f t="shared" si="13"/>
        <v>2.1557000000029802E-3</v>
      </c>
      <c r="I69" s="103">
        <f t="shared" si="16"/>
        <v>2.1557000000029802E-3</v>
      </c>
      <c r="P69" s="103">
        <f t="shared" si="8"/>
        <v>-2.6726756158641882E-2</v>
      </c>
      <c r="Q69" s="121">
        <f t="shared" si="5"/>
        <v>14228.998</v>
      </c>
      <c r="S69" s="103">
        <f t="shared" si="6"/>
        <v>8.3419627375604251E-4</v>
      </c>
      <c r="T69" s="103">
        <f t="shared" si="17"/>
        <v>0.1</v>
      </c>
      <c r="U69" s="103">
        <f t="shared" si="14"/>
        <v>8.3419627375604262E-5</v>
      </c>
      <c r="X69" s="103">
        <v>12000</v>
      </c>
      <c r="Y69" s="103">
        <f t="shared" si="15"/>
        <v>-5.6788139176854477E-2</v>
      </c>
    </row>
    <row r="70" spans="1:25" ht="12.95" customHeight="1" x14ac:dyDescent="0.2">
      <c r="A70" s="20" t="s">
        <v>251</v>
      </c>
      <c r="B70" s="182" t="s">
        <v>78</v>
      </c>
      <c r="C70" s="20">
        <v>29549.78</v>
      </c>
      <c r="D70" s="20" t="s">
        <v>142</v>
      </c>
      <c r="E70" s="103">
        <f t="shared" si="2"/>
        <v>-9584.9846450370223</v>
      </c>
      <c r="F70" s="103">
        <f t="shared" si="3"/>
        <v>-9585</v>
      </c>
      <c r="G70" s="103">
        <f t="shared" si="13"/>
        <v>1.5142999996896833E-2</v>
      </c>
      <c r="I70" s="103">
        <f t="shared" si="16"/>
        <v>1.5142999996896833E-2</v>
      </c>
      <c r="P70" s="103">
        <f t="shared" si="8"/>
        <v>-1.9637534511993994E-2</v>
      </c>
      <c r="Q70" s="121">
        <f t="shared" si="5"/>
        <v>14531.279999999999</v>
      </c>
      <c r="S70" s="103">
        <f t="shared" si="6"/>
        <v>1.2096855807241457E-3</v>
      </c>
      <c r="T70" s="103">
        <f t="shared" si="17"/>
        <v>0.1</v>
      </c>
      <c r="U70" s="103">
        <f t="shared" si="14"/>
        <v>1.2096855807241457E-4</v>
      </c>
      <c r="X70" s="103">
        <v>12500</v>
      </c>
      <c r="Y70" s="103">
        <f t="shared" si="15"/>
        <v>-5.2555527528140841E-2</v>
      </c>
    </row>
    <row r="71" spans="1:25" ht="12.95" customHeight="1" x14ac:dyDescent="0.2">
      <c r="A71" s="20" t="s">
        <v>251</v>
      </c>
      <c r="B71" s="182" t="s">
        <v>78</v>
      </c>
      <c r="C71" s="20">
        <v>29553.712</v>
      </c>
      <c r="D71" s="20" t="s">
        <v>142</v>
      </c>
      <c r="E71" s="103">
        <f t="shared" si="2"/>
        <v>-9580.9976071688816</v>
      </c>
      <c r="F71" s="103">
        <f t="shared" si="3"/>
        <v>-9581</v>
      </c>
      <c r="G71" s="103">
        <f t="shared" si="13"/>
        <v>2.3597999970661476E-3</v>
      </c>
      <c r="I71" s="103">
        <f t="shared" si="16"/>
        <v>2.3597999970661476E-3</v>
      </c>
      <c r="P71" s="103">
        <f t="shared" si="8"/>
        <v>-1.9555614139953485E-2</v>
      </c>
      <c r="Q71" s="121">
        <f t="shared" si="5"/>
        <v>14535.212</v>
      </c>
      <c r="S71" s="103">
        <f t="shared" si="6"/>
        <v>4.8028537679707997E-4</v>
      </c>
      <c r="T71" s="103">
        <f t="shared" si="17"/>
        <v>0.1</v>
      </c>
      <c r="U71" s="103">
        <f t="shared" si="14"/>
        <v>4.8028537679708003E-5</v>
      </c>
      <c r="X71" s="103">
        <v>13000</v>
      </c>
      <c r="Y71" s="103">
        <f t="shared" si="15"/>
        <v>-4.2239641584889694E-2</v>
      </c>
    </row>
    <row r="72" spans="1:25" ht="12.95" customHeight="1" x14ac:dyDescent="0.2">
      <c r="A72" s="20" t="s">
        <v>251</v>
      </c>
      <c r="B72" s="182" t="s">
        <v>79</v>
      </c>
      <c r="C72" s="20">
        <v>29585.734</v>
      </c>
      <c r="D72" s="20" t="s">
        <v>142</v>
      </c>
      <c r="E72" s="103">
        <f t="shared" si="2"/>
        <v>-9548.5273816822173</v>
      </c>
      <c r="F72" s="103">
        <f t="shared" si="3"/>
        <v>-9548.5</v>
      </c>
      <c r="G72" s="103">
        <f t="shared" si="13"/>
        <v>-2.700370000093244E-2</v>
      </c>
      <c r="I72" s="103">
        <f t="shared" si="16"/>
        <v>-2.700370000093244E-2</v>
      </c>
      <c r="P72" s="103">
        <f t="shared" si="8"/>
        <v>-1.8902779724301572E-2</v>
      </c>
      <c r="Q72" s="121">
        <f t="shared" si="5"/>
        <v>14567.234</v>
      </c>
      <c r="S72" s="103">
        <f t="shared" si="6"/>
        <v>6.5624909328329154E-5</v>
      </c>
      <c r="T72" s="103">
        <f t="shared" si="17"/>
        <v>0.1</v>
      </c>
      <c r="U72" s="103">
        <f t="shared" si="14"/>
        <v>6.5624909328329154E-6</v>
      </c>
      <c r="X72" s="103">
        <v>13500</v>
      </c>
      <c r="Y72" s="103">
        <f t="shared" si="15"/>
        <v>-3.0665988904911672E-2</v>
      </c>
    </row>
    <row r="73" spans="1:25" ht="12.95" customHeight="1" x14ac:dyDescent="0.2">
      <c r="A73" s="20" t="s">
        <v>251</v>
      </c>
      <c r="B73" s="182" t="s">
        <v>79</v>
      </c>
      <c r="C73" s="20">
        <v>29598.592000000001</v>
      </c>
      <c r="D73" s="20" t="s">
        <v>142</v>
      </c>
      <c r="E73" s="103">
        <f t="shared" si="2"/>
        <v>-9535.4894028143299</v>
      </c>
      <c r="F73" s="103">
        <f t="shared" si="3"/>
        <v>-9535.5</v>
      </c>
      <c r="G73" s="103">
        <f t="shared" si="13"/>
        <v>1.0450899997522356E-2</v>
      </c>
      <c r="I73" s="103">
        <f t="shared" si="16"/>
        <v>1.0450899997522356E-2</v>
      </c>
      <c r="P73" s="103">
        <f t="shared" si="8"/>
        <v>-1.8648187822162855E-2</v>
      </c>
      <c r="Q73" s="121">
        <f t="shared" si="5"/>
        <v>14580.092000000001</v>
      </c>
      <c r="S73" s="103">
        <f t="shared" si="6"/>
        <v>8.4675691193775225E-4</v>
      </c>
      <c r="T73" s="103">
        <f t="shared" si="17"/>
        <v>0.1</v>
      </c>
      <c r="U73" s="103">
        <f t="shared" si="14"/>
        <v>8.4675691193775228E-5</v>
      </c>
      <c r="X73" s="103">
        <v>14000</v>
      </c>
      <c r="Y73" s="103">
        <f t="shared" si="15"/>
        <v>-2.3224150368519766E-2</v>
      </c>
    </row>
    <row r="74" spans="1:25" ht="12.95" customHeight="1" x14ac:dyDescent="0.2">
      <c r="A74" s="20" t="s">
        <v>251</v>
      </c>
      <c r="B74" s="182" t="s">
        <v>79</v>
      </c>
      <c r="C74" s="20">
        <v>29612.395</v>
      </c>
      <c r="D74" s="20" t="s">
        <v>142</v>
      </c>
      <c r="E74" s="103">
        <f t="shared" si="2"/>
        <v>-9521.4931963814888</v>
      </c>
      <c r="F74" s="103">
        <f t="shared" si="3"/>
        <v>-9521.5</v>
      </c>
      <c r="G74" s="103">
        <f t="shared" si="13"/>
        <v>6.7096999991917983E-3</v>
      </c>
      <c r="I74" s="103">
        <f t="shared" si="16"/>
        <v>6.7096999991917983E-3</v>
      </c>
      <c r="P74" s="103">
        <f t="shared" si="8"/>
        <v>-1.8378324582993912E-2</v>
      </c>
      <c r="Q74" s="121">
        <f t="shared" si="5"/>
        <v>14593.895</v>
      </c>
      <c r="S74" s="103">
        <f t="shared" si="6"/>
        <v>6.2940897743635443E-4</v>
      </c>
      <c r="T74" s="103">
        <f t="shared" si="17"/>
        <v>0.1</v>
      </c>
      <c r="U74" s="103">
        <f t="shared" si="14"/>
        <v>6.2940897743635443E-5</v>
      </c>
      <c r="X74" s="103">
        <v>14500</v>
      </c>
      <c r="Y74" s="103">
        <f t="shared" si="15"/>
        <v>-2.3487123729885703E-2</v>
      </c>
    </row>
    <row r="75" spans="1:25" ht="12.95" customHeight="1" x14ac:dyDescent="0.2">
      <c r="A75" s="20" t="s">
        <v>251</v>
      </c>
      <c r="B75" s="182" t="s">
        <v>78</v>
      </c>
      <c r="C75" s="20">
        <v>29638.526000000002</v>
      </c>
      <c r="D75" s="20" t="s">
        <v>142</v>
      </c>
      <c r="E75" s="103">
        <f t="shared" si="2"/>
        <v>-9494.9964297150727</v>
      </c>
      <c r="F75" s="103">
        <f t="shared" si="3"/>
        <v>-9495</v>
      </c>
      <c r="G75" s="103">
        <f t="shared" si="13"/>
        <v>3.5210000023653265E-3</v>
      </c>
      <c r="I75" s="103">
        <f t="shared" si="16"/>
        <v>3.5210000023653265E-3</v>
      </c>
      <c r="P75" s="103">
        <f t="shared" si="8"/>
        <v>-1.7880085443882872E-2</v>
      </c>
      <c r="Q75" s="121">
        <f t="shared" si="5"/>
        <v>14620.026000000002</v>
      </c>
      <c r="S75" s="103">
        <f t="shared" si="6"/>
        <v>4.5800645827761644E-4</v>
      </c>
      <c r="T75" s="103">
        <f t="shared" si="17"/>
        <v>0.1</v>
      </c>
      <c r="U75" s="103">
        <f t="shared" si="14"/>
        <v>4.5800645827761646E-5</v>
      </c>
      <c r="X75" s="103">
        <v>15000</v>
      </c>
      <c r="Y75" s="103">
        <f t="shared" si="15"/>
        <v>-3.1633078418877414E-2</v>
      </c>
    </row>
    <row r="76" spans="1:25" ht="12.95" customHeight="1" x14ac:dyDescent="0.2">
      <c r="A76" s="20" t="s">
        <v>310</v>
      </c>
      <c r="B76" s="182" t="s">
        <v>79</v>
      </c>
      <c r="C76" s="20">
        <v>30663.685000000001</v>
      </c>
      <c r="D76" s="20" t="s">
        <v>142</v>
      </c>
      <c r="E76" s="103">
        <f t="shared" si="2"/>
        <v>-8455.4878453142865</v>
      </c>
      <c r="F76" s="103">
        <f t="shared" si="3"/>
        <v>-8455.5</v>
      </c>
      <c r="G76" s="103">
        <f t="shared" si="13"/>
        <v>1.1986900000920286E-2</v>
      </c>
      <c r="I76" s="103">
        <f t="shared" si="16"/>
        <v>1.1986900000920286E-2</v>
      </c>
      <c r="P76" s="103">
        <f t="shared" si="8"/>
        <v>-1.5311986169120426E-2</v>
      </c>
      <c r="Q76" s="121">
        <f t="shared" si="5"/>
        <v>15645.185000000001</v>
      </c>
      <c r="S76" s="103">
        <f t="shared" si="6"/>
        <v>7.4522918612484007E-4</v>
      </c>
      <c r="T76" s="103">
        <f t="shared" si="17"/>
        <v>0.1</v>
      </c>
      <c r="U76" s="103">
        <f t="shared" si="14"/>
        <v>7.4522918612484015E-5</v>
      </c>
      <c r="X76" s="103">
        <v>15500</v>
      </c>
      <c r="Y76" s="103">
        <f t="shared" si="15"/>
        <v>-4.4366655506384127E-2</v>
      </c>
    </row>
    <row r="77" spans="1:25" ht="12.95" customHeight="1" x14ac:dyDescent="0.2">
      <c r="A77" s="20" t="s">
        <v>310</v>
      </c>
      <c r="B77" s="182" t="s">
        <v>78</v>
      </c>
      <c r="C77" s="20">
        <v>30696.727999999999</v>
      </c>
      <c r="D77" s="20" t="s">
        <v>142</v>
      </c>
      <c r="E77" s="103">
        <f t="shared" si="2"/>
        <v>-8421.9823284585091</v>
      </c>
      <c r="F77" s="103">
        <f t="shared" si="3"/>
        <v>-8422</v>
      </c>
      <c r="G77" s="103">
        <f t="shared" si="13"/>
        <v>1.742759999979171E-2</v>
      </c>
      <c r="I77" s="103">
        <f t="shared" si="16"/>
        <v>1.742759999979171E-2</v>
      </c>
      <c r="P77" s="103">
        <f t="shared" si="8"/>
        <v>-1.5804365910426405E-2</v>
      </c>
      <c r="Q77" s="121">
        <f t="shared" si="5"/>
        <v>15678.227999999999</v>
      </c>
      <c r="S77" s="103">
        <f t="shared" si="6"/>
        <v>1.1043635582578986E-3</v>
      </c>
      <c r="T77" s="103">
        <f t="shared" si="17"/>
        <v>0.1</v>
      </c>
      <c r="U77" s="103">
        <f t="shared" si="14"/>
        <v>1.1043635582578986E-4</v>
      </c>
      <c r="X77" s="103">
        <v>16000</v>
      </c>
      <c r="Y77" s="103">
        <f t="shared" si="15"/>
        <v>-5.6374575785798096E-2</v>
      </c>
    </row>
    <row r="78" spans="1:25" ht="12.95" customHeight="1" x14ac:dyDescent="0.2">
      <c r="A78" s="20" t="s">
        <v>310</v>
      </c>
      <c r="B78" s="182" t="s">
        <v>78</v>
      </c>
      <c r="C78" s="20">
        <v>31346.639999999999</v>
      </c>
      <c r="D78" s="20" t="s">
        <v>142</v>
      </c>
      <c r="E78" s="103">
        <f t="shared" si="2"/>
        <v>-7762.9732351324164</v>
      </c>
      <c r="F78" s="103">
        <f t="shared" si="3"/>
        <v>-7763</v>
      </c>
      <c r="G78" s="103">
        <f t="shared" si="13"/>
        <v>2.6395399996545166E-2</v>
      </c>
      <c r="I78" s="103">
        <f t="shared" si="16"/>
        <v>2.6395399996545166E-2</v>
      </c>
      <c r="P78" s="103">
        <f t="shared" si="8"/>
        <v>-2.9987146576689341E-2</v>
      </c>
      <c r="Q78" s="121">
        <f t="shared" si="5"/>
        <v>16328.14</v>
      </c>
      <c r="S78" s="103">
        <f t="shared" si="6"/>
        <v>3.1789915580829583E-3</v>
      </c>
      <c r="T78" s="103">
        <f t="shared" si="17"/>
        <v>0.1</v>
      </c>
      <c r="U78" s="103">
        <f t="shared" si="14"/>
        <v>3.1789915580829586E-4</v>
      </c>
      <c r="X78" s="103">
        <v>16500</v>
      </c>
      <c r="Y78" s="103">
        <f t="shared" si="15"/>
        <v>-6.2672592659993448E-2</v>
      </c>
    </row>
    <row r="79" spans="1:25" ht="12.95" customHeight="1" x14ac:dyDescent="0.2">
      <c r="A79" s="20" t="s">
        <v>310</v>
      </c>
      <c r="B79" s="182" t="s">
        <v>79</v>
      </c>
      <c r="C79" s="20">
        <v>31378.695</v>
      </c>
      <c r="D79" s="20" t="s">
        <v>142</v>
      </c>
      <c r="E79" s="103">
        <f t="shared" si="2"/>
        <v>-7730.469547730786</v>
      </c>
      <c r="F79" s="103">
        <f t="shared" si="3"/>
        <v>-7730.5</v>
      </c>
      <c r="G79" s="103">
        <f t="shared" si="13"/>
        <v>3.0031899997993605E-2</v>
      </c>
      <c r="I79" s="103">
        <f t="shared" si="16"/>
        <v>3.0031899997993605E-2</v>
      </c>
      <c r="P79" s="103">
        <f t="shared" si="8"/>
        <v>-3.0797591660470955E-2</v>
      </c>
      <c r="Q79" s="121">
        <f t="shared" si="5"/>
        <v>16360.195</v>
      </c>
      <c r="S79" s="103">
        <f t="shared" si="6"/>
        <v>3.7002270554272096E-3</v>
      </c>
      <c r="T79" s="103">
        <f t="shared" si="17"/>
        <v>0.1</v>
      </c>
      <c r="U79" s="103">
        <f t="shared" si="14"/>
        <v>3.70022705542721E-4</v>
      </c>
      <c r="X79" s="103">
        <v>17000</v>
      </c>
      <c r="Y79" s="103">
        <f t="shared" si="15"/>
        <v>-6.0807106527785322E-2</v>
      </c>
    </row>
    <row r="80" spans="1:25" ht="12.95" customHeight="1" x14ac:dyDescent="0.2">
      <c r="A80" s="20" t="s">
        <v>310</v>
      </c>
      <c r="B80" s="182" t="s">
        <v>78</v>
      </c>
      <c r="C80" s="20">
        <v>31415.68</v>
      </c>
      <c r="D80" s="20" t="s">
        <v>142</v>
      </c>
      <c r="E80" s="103">
        <f t="shared" si="2"/>
        <v>-7692.9668530326335</v>
      </c>
      <c r="F80" s="103">
        <f t="shared" si="3"/>
        <v>-7693</v>
      </c>
      <c r="G80" s="103">
        <f t="shared" si="13"/>
        <v>3.2689399999071611E-2</v>
      </c>
      <c r="I80" s="103">
        <f t="shared" si="16"/>
        <v>3.2689399999071611E-2</v>
      </c>
      <c r="P80" s="103">
        <f t="shared" si="8"/>
        <v>-3.1731412374600587E-2</v>
      </c>
      <c r="Q80" s="121">
        <f t="shared" si="5"/>
        <v>16397.18</v>
      </c>
      <c r="S80" s="103">
        <f t="shared" si="6"/>
        <v>4.1500410668838771E-3</v>
      </c>
      <c r="T80" s="103">
        <f t="shared" si="17"/>
        <v>0.1</v>
      </c>
      <c r="U80" s="103">
        <f t="shared" si="14"/>
        <v>4.1500410668838774E-4</v>
      </c>
      <c r="X80" s="103">
        <v>17500</v>
      </c>
      <c r="Y80" s="103">
        <f t="shared" si="15"/>
        <v>-5.1938955498396326E-2</v>
      </c>
    </row>
    <row r="81" spans="1:25" ht="12.95" customHeight="1" x14ac:dyDescent="0.2">
      <c r="A81" s="20" t="s">
        <v>310</v>
      </c>
      <c r="B81" s="182" t="s">
        <v>79</v>
      </c>
      <c r="C81" s="20">
        <v>31655.829000000002</v>
      </c>
      <c r="D81" s="20" t="s">
        <v>142</v>
      </c>
      <c r="E81" s="103">
        <f t="shared" si="2"/>
        <v>-7449.4563858414313</v>
      </c>
      <c r="F81" s="103">
        <f t="shared" si="3"/>
        <v>-7449.5</v>
      </c>
      <c r="G81" s="103">
        <f t="shared" si="13"/>
        <v>4.3012099999032216E-2</v>
      </c>
      <c r="I81" s="103">
        <f t="shared" si="16"/>
        <v>4.3012099999032216E-2</v>
      </c>
      <c r="P81" s="103">
        <f t="shared" si="8"/>
        <v>-3.7596627807185583E-2</v>
      </c>
      <c r="Q81" s="121">
        <f t="shared" si="5"/>
        <v>16637.329000000002</v>
      </c>
      <c r="S81" s="103">
        <f t="shared" si="6"/>
        <v>6.4977669985369114E-3</v>
      </c>
      <c r="T81" s="103">
        <f t="shared" si="17"/>
        <v>0.1</v>
      </c>
      <c r="U81" s="103">
        <f t="shared" si="14"/>
        <v>6.4977669985369119E-4</v>
      </c>
      <c r="X81" s="103">
        <v>18000</v>
      </c>
      <c r="Y81" s="103">
        <f t="shared" si="15"/>
        <v>-4.0330656274945746E-2</v>
      </c>
    </row>
    <row r="82" spans="1:25" ht="12.95" customHeight="1" x14ac:dyDescent="0.2">
      <c r="A82" s="20" t="s">
        <v>310</v>
      </c>
      <c r="B82" s="182" t="s">
        <v>78</v>
      </c>
      <c r="C82" s="20">
        <v>31703.643</v>
      </c>
      <c r="D82" s="20" t="s">
        <v>142</v>
      </c>
      <c r="E82" s="103">
        <f t="shared" si="2"/>
        <v>-7400.9731130471255</v>
      </c>
      <c r="F82" s="103">
        <f t="shared" si="3"/>
        <v>-7401</v>
      </c>
      <c r="G82" s="103">
        <f t="shared" si="13"/>
        <v>2.6515800000197487E-2</v>
      </c>
      <c r="I82" s="103">
        <f t="shared" si="16"/>
        <v>2.6515800000197487E-2</v>
      </c>
      <c r="P82" s="103">
        <f t="shared" si="8"/>
        <v>-3.8688909659049538E-2</v>
      </c>
      <c r="Q82" s="121">
        <f t="shared" si="5"/>
        <v>16685.143</v>
      </c>
      <c r="S82" s="103">
        <f t="shared" si="6"/>
        <v>4.2516541617467016E-3</v>
      </c>
      <c r="T82" s="103">
        <f t="shared" si="17"/>
        <v>0.1</v>
      </c>
      <c r="U82" s="103">
        <f t="shared" si="14"/>
        <v>4.2516541617467016E-4</v>
      </c>
      <c r="X82" s="103">
        <v>18500</v>
      </c>
      <c r="Y82" s="103">
        <f t="shared" si="15"/>
        <v>-3.1463588384154959E-2</v>
      </c>
    </row>
    <row r="83" spans="1:25" ht="12.95" customHeight="1" x14ac:dyDescent="0.2">
      <c r="A83" s="20" t="s">
        <v>310</v>
      </c>
      <c r="B83" s="182" t="s">
        <v>79</v>
      </c>
      <c r="C83" s="20">
        <v>32009.841</v>
      </c>
      <c r="D83" s="20" t="s">
        <v>142</v>
      </c>
      <c r="E83" s="103">
        <f t="shared" si="2"/>
        <v>-7090.4891300490226</v>
      </c>
      <c r="F83" s="103">
        <f t="shared" si="3"/>
        <v>-7090.5</v>
      </c>
      <c r="G83" s="103">
        <f t="shared" si="13"/>
        <v>1.0719899997639004E-2</v>
      </c>
      <c r="I83" s="103">
        <f t="shared" si="16"/>
        <v>1.0719899997639004E-2</v>
      </c>
      <c r="P83" s="103">
        <f t="shared" si="8"/>
        <v>-4.4623251458935934E-2</v>
      </c>
      <c r="Q83" s="121">
        <f t="shared" si="5"/>
        <v>16991.341</v>
      </c>
      <c r="S83" s="103">
        <f t="shared" si="6"/>
        <v>3.0628644131453927E-3</v>
      </c>
      <c r="T83" s="103">
        <f t="shared" si="17"/>
        <v>0.1</v>
      </c>
      <c r="U83" s="103">
        <f t="shared" si="14"/>
        <v>3.0628644131453929E-4</v>
      </c>
      <c r="X83" s="103">
        <v>19000</v>
      </c>
      <c r="Y83" s="103">
        <f t="shared" si="15"/>
        <v>-2.9616788927266935E-2</v>
      </c>
    </row>
    <row r="84" spans="1:25" ht="12.95" customHeight="1" x14ac:dyDescent="0.2">
      <c r="A84" s="20" t="s">
        <v>310</v>
      </c>
      <c r="B84" s="182" t="s">
        <v>78</v>
      </c>
      <c r="C84" s="20">
        <v>32052.745999999999</v>
      </c>
      <c r="D84" s="20" t="s">
        <v>142</v>
      </c>
      <c r="E84" s="103">
        <f t="shared" si="2"/>
        <v>-7046.9835706053518</v>
      </c>
      <c r="F84" s="103">
        <f t="shared" si="3"/>
        <v>-7047</v>
      </c>
      <c r="G84" s="103">
        <f t="shared" si="13"/>
        <v>1.6202599999814993E-2</v>
      </c>
      <c r="I84" s="103">
        <f t="shared" si="16"/>
        <v>1.6202599999814993E-2</v>
      </c>
      <c r="P84" s="103">
        <f t="shared" si="8"/>
        <v>-4.527143986071247E-2</v>
      </c>
      <c r="Q84" s="121">
        <f t="shared" si="5"/>
        <v>17034.245999999999</v>
      </c>
      <c r="S84" s="103">
        <f t="shared" si="6"/>
        <v>3.7790575767737192E-3</v>
      </c>
      <c r="T84" s="103">
        <f t="shared" si="17"/>
        <v>0.1</v>
      </c>
      <c r="U84" s="103">
        <f t="shared" si="14"/>
        <v>3.7790575767737196E-4</v>
      </c>
      <c r="X84" s="103">
        <v>19500</v>
      </c>
      <c r="Y84" s="103">
        <f t="shared" si="15"/>
        <v>-3.5976839509052096E-2</v>
      </c>
    </row>
    <row r="85" spans="1:25" ht="12.95" customHeight="1" x14ac:dyDescent="0.2">
      <c r="A85" s="20" t="s">
        <v>310</v>
      </c>
      <c r="B85" s="182" t="s">
        <v>79</v>
      </c>
      <c r="C85" s="20">
        <v>32154.796999999999</v>
      </c>
      <c r="D85" s="20" t="s">
        <v>142</v>
      </c>
      <c r="E85" s="103">
        <f t="shared" ref="E85:E129" si="18">+(C85-C$7)/C$8</f>
        <v>-6943.504119567333</v>
      </c>
      <c r="F85" s="103">
        <f t="shared" ref="F85:F129" si="19">ROUND(2*E85,0)/2</f>
        <v>-6943.5</v>
      </c>
      <c r="G85" s="103">
        <f t="shared" ref="G85:G116" si="20">+C85-(C$7+F85*C$8)</f>
        <v>-4.0627000016684178E-3</v>
      </c>
      <c r="I85" s="103">
        <f t="shared" si="16"/>
        <v>-4.0627000016684178E-3</v>
      </c>
      <c r="P85" s="103">
        <f t="shared" si="8"/>
        <v>-4.6597538951622622E-2</v>
      </c>
      <c r="Q85" s="121">
        <f t="shared" ref="Q85:Q129" si="21">+C85-15018.5</f>
        <v>17136.296999999999</v>
      </c>
      <c r="S85" s="103">
        <f t="shared" ref="S85:S129" si="22">+(P85-G85)^2</f>
        <v>1.8092125244985413E-3</v>
      </c>
      <c r="T85" s="103">
        <f t="shared" si="17"/>
        <v>0.1</v>
      </c>
      <c r="U85" s="103">
        <f t="shared" ref="U85:U116" si="23">+T85*S85</f>
        <v>1.8092125244985414E-4</v>
      </c>
      <c r="X85" s="103">
        <v>20000</v>
      </c>
      <c r="Y85" s="103">
        <f t="shared" si="15"/>
        <v>-4.8113735844003976E-2</v>
      </c>
    </row>
    <row r="86" spans="1:25" ht="12.95" customHeight="1" x14ac:dyDescent="0.2">
      <c r="A86" s="20" t="s">
        <v>310</v>
      </c>
      <c r="B86" s="182" t="s">
        <v>78</v>
      </c>
      <c r="C86" s="20">
        <v>32205.598999999998</v>
      </c>
      <c r="D86" s="20" t="s">
        <v>142</v>
      </c>
      <c r="E86" s="103">
        <f t="shared" si="18"/>
        <v>-6891.9910224724163</v>
      </c>
      <c r="F86" s="103">
        <f t="shared" si="19"/>
        <v>-6892</v>
      </c>
      <c r="G86" s="103">
        <f t="shared" si="20"/>
        <v>8.8535999966552481E-3</v>
      </c>
      <c r="I86" s="103">
        <f t="shared" si="16"/>
        <v>8.8535999966552481E-3</v>
      </c>
      <c r="P86" s="103">
        <f t="shared" ref="P86:P129" si="24">R$2+R$3*F86++R$4*F86^2+R$5*SIN(RADIANS(R$6*F86+R$7))</f>
        <v>-4.7137654686042384E-2</v>
      </c>
      <c r="Q86" s="121">
        <f t="shared" si="21"/>
        <v>17187.098999999998</v>
      </c>
      <c r="S86" s="103">
        <f t="shared" si="22"/>
        <v>3.1350206009427093E-3</v>
      </c>
      <c r="T86" s="103">
        <f t="shared" si="17"/>
        <v>0.1</v>
      </c>
      <c r="U86" s="103">
        <f t="shared" si="23"/>
        <v>3.1350206009427093E-4</v>
      </c>
      <c r="X86" s="103">
        <v>20500</v>
      </c>
      <c r="Y86" s="103">
        <f t="shared" si="15"/>
        <v>-6.1054256075878305E-2</v>
      </c>
    </row>
    <row r="87" spans="1:25" ht="12.95" customHeight="1" x14ac:dyDescent="0.2">
      <c r="A87" s="20" t="s">
        <v>310</v>
      </c>
      <c r="B87" s="182" t="s">
        <v>79</v>
      </c>
      <c r="C87" s="20">
        <v>32364.856</v>
      </c>
      <c r="D87" s="20" t="s">
        <v>142</v>
      </c>
      <c r="E87" s="103">
        <f t="shared" si="18"/>
        <v>-6730.5048348411146</v>
      </c>
      <c r="F87" s="103">
        <f t="shared" si="19"/>
        <v>-6730.5</v>
      </c>
      <c r="G87" s="103">
        <f t="shared" si="20"/>
        <v>-4.768099999637343E-3</v>
      </c>
      <c r="I87" s="103">
        <f t="shared" si="16"/>
        <v>-4.768099999637343E-3</v>
      </c>
      <c r="P87" s="103">
        <f t="shared" si="24"/>
        <v>-4.8281102761137631E-2</v>
      </c>
      <c r="Q87" s="121">
        <f t="shared" si="21"/>
        <v>17346.356</v>
      </c>
      <c r="S87" s="103">
        <f t="shared" si="22"/>
        <v>1.8933814093223316E-3</v>
      </c>
      <c r="T87" s="103">
        <f t="shared" si="17"/>
        <v>0.1</v>
      </c>
      <c r="U87" s="103">
        <f t="shared" si="23"/>
        <v>1.8933814093223316E-4</v>
      </c>
      <c r="X87" s="103">
        <v>21000</v>
      </c>
      <c r="Y87" s="103">
        <f t="shared" si="15"/>
        <v>-6.9478705375377064E-2</v>
      </c>
    </row>
    <row r="88" spans="1:25" ht="12.95" customHeight="1" x14ac:dyDescent="0.2">
      <c r="A88" s="20" t="s">
        <v>310</v>
      </c>
      <c r="B88" s="182" t="s">
        <v>78</v>
      </c>
      <c r="C88" s="20">
        <v>32410.725999999999</v>
      </c>
      <c r="D88" s="20" t="s">
        <v>139</v>
      </c>
      <c r="E88" s="103">
        <f t="shared" si="18"/>
        <v>-6683.9927730375666</v>
      </c>
      <c r="F88" s="103">
        <f t="shared" si="19"/>
        <v>-6684</v>
      </c>
      <c r="G88" s="103">
        <f t="shared" si="20"/>
        <v>7.1271999986493029E-3</v>
      </c>
      <c r="I88" s="103">
        <f t="shared" si="16"/>
        <v>7.1271999986493029E-3</v>
      </c>
      <c r="P88" s="103">
        <f t="shared" si="24"/>
        <v>-4.8449911242971579E-2</v>
      </c>
      <c r="Q88" s="121">
        <f t="shared" si="21"/>
        <v>17392.225999999999</v>
      </c>
      <c r="S88" s="103">
        <f t="shared" si="22"/>
        <v>3.0888152939635024E-3</v>
      </c>
      <c r="T88" s="103">
        <f t="shared" si="17"/>
        <v>0.1</v>
      </c>
      <c r="U88" s="103">
        <f t="shared" si="23"/>
        <v>3.0888152939635027E-4</v>
      </c>
      <c r="X88" s="103">
        <v>21500</v>
      </c>
      <c r="Y88" s="103">
        <f t="shared" si="15"/>
        <v>-7.0070702701201484E-2</v>
      </c>
    </row>
    <row r="89" spans="1:25" ht="12.95" customHeight="1" x14ac:dyDescent="0.2">
      <c r="A89" s="20" t="s">
        <v>310</v>
      </c>
      <c r="B89" s="182" t="s">
        <v>78</v>
      </c>
      <c r="C89" s="20">
        <v>32552.717000000001</v>
      </c>
      <c r="D89" s="20" t="s">
        <v>139</v>
      </c>
      <c r="E89" s="103">
        <f t="shared" si="18"/>
        <v>-6540.0142649157497</v>
      </c>
      <c r="F89" s="103">
        <f t="shared" si="19"/>
        <v>-6540</v>
      </c>
      <c r="G89" s="103">
        <f t="shared" si="20"/>
        <v>-1.4068000000406755E-2</v>
      </c>
      <c r="I89" s="103">
        <f t="shared" si="16"/>
        <v>-1.4068000000406755E-2</v>
      </c>
      <c r="P89" s="103">
        <f t="shared" si="24"/>
        <v>-4.8505726790178047E-2</v>
      </c>
      <c r="Q89" s="121">
        <f t="shared" si="21"/>
        <v>17534.217000000001</v>
      </c>
      <c r="S89" s="103">
        <f t="shared" si="22"/>
        <v>1.1859570264469313E-3</v>
      </c>
      <c r="T89" s="103">
        <f t="shared" si="17"/>
        <v>0.1</v>
      </c>
      <c r="U89" s="103">
        <f t="shared" si="23"/>
        <v>1.1859570264469313E-4</v>
      </c>
      <c r="X89" s="103">
        <v>22000</v>
      </c>
      <c r="Y89" s="103">
        <f t="shared" si="15"/>
        <v>-6.2982074654965581E-2</v>
      </c>
    </row>
    <row r="90" spans="1:25" ht="12.95" customHeight="1" x14ac:dyDescent="0.2">
      <c r="A90" s="20" t="s">
        <v>310</v>
      </c>
      <c r="B90" s="182" t="s">
        <v>78</v>
      </c>
      <c r="C90" s="20">
        <v>32764.754000000001</v>
      </c>
      <c r="D90" s="20" t="s">
        <v>139</v>
      </c>
      <c r="E90" s="103">
        <f t="shared" si="18"/>
        <v>-6325.0092932863836</v>
      </c>
      <c r="F90" s="103">
        <f t="shared" si="19"/>
        <v>-6325</v>
      </c>
      <c r="G90" s="103">
        <f t="shared" si="20"/>
        <v>-9.1649999994842801E-3</v>
      </c>
      <c r="I90" s="103">
        <f t="shared" si="16"/>
        <v>-9.1649999994842801E-3</v>
      </c>
      <c r="P90" s="103">
        <f t="shared" si="24"/>
        <v>-4.7282665293080096E-2</v>
      </c>
      <c r="Q90" s="121">
        <f t="shared" si="21"/>
        <v>17746.254000000001</v>
      </c>
      <c r="S90" s="103">
        <f t="shared" si="22"/>
        <v>1.4529564074345991E-3</v>
      </c>
      <c r="T90" s="103">
        <f t="shared" si="17"/>
        <v>0.1</v>
      </c>
      <c r="U90" s="103">
        <f t="shared" si="23"/>
        <v>1.4529564074345993E-4</v>
      </c>
      <c r="X90" s="103">
        <v>22500</v>
      </c>
      <c r="Y90" s="103">
        <f t="shared" si="15"/>
        <v>-5.176579145780838E-2</v>
      </c>
    </row>
    <row r="91" spans="1:25" ht="12.95" customHeight="1" x14ac:dyDescent="0.2">
      <c r="A91" s="20" t="s">
        <v>310</v>
      </c>
      <c r="B91" s="182" t="s">
        <v>79</v>
      </c>
      <c r="C91" s="20">
        <v>32800.743999999999</v>
      </c>
      <c r="D91" s="20" t="s">
        <v>139</v>
      </c>
      <c r="E91" s="103">
        <f t="shared" si="18"/>
        <v>-6288.5155260243473</v>
      </c>
      <c r="F91" s="103">
        <f t="shared" si="19"/>
        <v>-6288.5</v>
      </c>
      <c r="G91" s="103">
        <f t="shared" si="20"/>
        <v>-1.5311700000893325E-2</v>
      </c>
      <c r="I91" s="103">
        <f t="shared" si="16"/>
        <v>-1.5311700000893325E-2</v>
      </c>
      <c r="P91" s="103">
        <f t="shared" si="24"/>
        <v>-4.6924683881194793E-2</v>
      </c>
      <c r="Q91" s="121">
        <f t="shared" si="21"/>
        <v>17782.243999999999</v>
      </c>
      <c r="S91" s="103">
        <f t="shared" si="22"/>
        <v>9.9938074981620047E-4</v>
      </c>
      <c r="T91" s="103">
        <f t="shared" si="17"/>
        <v>0.1</v>
      </c>
      <c r="U91" s="103">
        <f t="shared" si="23"/>
        <v>9.9938074981620052E-5</v>
      </c>
      <c r="X91" s="103">
        <v>23000</v>
      </c>
      <c r="Y91" s="103">
        <f t="shared" si="15"/>
        <v>-4.1806568205550405E-2</v>
      </c>
    </row>
    <row r="92" spans="1:25" ht="12.95" customHeight="1" x14ac:dyDescent="0.2">
      <c r="A92" s="20" t="s">
        <v>310</v>
      </c>
      <c r="B92" s="182" t="s">
        <v>79</v>
      </c>
      <c r="C92" s="20">
        <v>33157.741999999998</v>
      </c>
      <c r="D92" s="20" t="s">
        <v>139</v>
      </c>
      <c r="E92" s="103">
        <f t="shared" si="18"/>
        <v>-5926.5204739261735</v>
      </c>
      <c r="F92" s="103">
        <f t="shared" si="19"/>
        <v>-5926.5</v>
      </c>
      <c r="G92" s="103">
        <f t="shared" si="20"/>
        <v>-2.0191300005535595E-2</v>
      </c>
      <c r="I92" s="103">
        <f t="shared" si="16"/>
        <v>-2.0191300005535595E-2</v>
      </c>
      <c r="P92" s="103">
        <f t="shared" si="24"/>
        <v>-4.129913107249264E-2</v>
      </c>
      <c r="Q92" s="121">
        <f t="shared" si="21"/>
        <v>18139.241999999998</v>
      </c>
      <c r="S92" s="103">
        <f t="shared" si="22"/>
        <v>4.4554053235119694E-4</v>
      </c>
      <c r="T92" s="103">
        <f t="shared" si="17"/>
        <v>0.1</v>
      </c>
      <c r="U92" s="103">
        <f t="shared" si="23"/>
        <v>4.4554053235119696E-5</v>
      </c>
      <c r="X92" s="103">
        <v>23500</v>
      </c>
      <c r="Y92" s="103">
        <f t="shared" si="15"/>
        <v>-3.794235770799749E-2</v>
      </c>
    </row>
    <row r="93" spans="1:25" ht="12.95" customHeight="1" x14ac:dyDescent="0.2">
      <c r="A93" s="20" t="s">
        <v>310</v>
      </c>
      <c r="B93" s="182" t="s">
        <v>78</v>
      </c>
      <c r="C93" s="20">
        <v>33190.792000000001</v>
      </c>
      <c r="D93" s="20" t="s">
        <v>142</v>
      </c>
      <c r="E93" s="103">
        <f t="shared" si="18"/>
        <v>-5893.0078590884277</v>
      </c>
      <c r="F93" s="103">
        <f t="shared" si="19"/>
        <v>-5893</v>
      </c>
      <c r="G93" s="103">
        <f t="shared" si="20"/>
        <v>-7.7506000016001053E-3</v>
      </c>
      <c r="I93" s="103">
        <f t="shared" si="16"/>
        <v>-7.7506000016001053E-3</v>
      </c>
      <c r="P93" s="103">
        <f t="shared" si="24"/>
        <v>-4.0614787871432086E-2</v>
      </c>
      <c r="Q93" s="121">
        <f t="shared" si="21"/>
        <v>18172.292000000001</v>
      </c>
      <c r="S93" s="103">
        <f t="shared" si="22"/>
        <v>1.0800548443436115E-3</v>
      </c>
      <c r="T93" s="103">
        <f t="shared" si="17"/>
        <v>0.1</v>
      </c>
      <c r="U93" s="103">
        <f t="shared" si="23"/>
        <v>1.0800548443436116E-4</v>
      </c>
      <c r="X93" s="103">
        <v>24000</v>
      </c>
      <c r="Y93" s="103">
        <f t="shared" si="15"/>
        <v>-4.2327356201134196E-2</v>
      </c>
    </row>
    <row r="94" spans="1:25" ht="12.95" customHeight="1" x14ac:dyDescent="0.2">
      <c r="A94" s="20" t="s">
        <v>310</v>
      </c>
      <c r="B94" s="182" t="s">
        <v>79</v>
      </c>
      <c r="C94" s="20">
        <v>33598.591999999997</v>
      </c>
      <c r="D94" s="20" t="s">
        <v>142</v>
      </c>
      <c r="E94" s="103">
        <f t="shared" si="18"/>
        <v>-5479.4997098953409</v>
      </c>
      <c r="F94" s="103">
        <f t="shared" si="19"/>
        <v>-5479.5</v>
      </c>
      <c r="G94" s="103">
        <f t="shared" si="20"/>
        <v>2.8609999571926892E-4</v>
      </c>
      <c r="I94" s="103">
        <f t="shared" si="16"/>
        <v>2.8609999571926892E-4</v>
      </c>
      <c r="P94" s="103">
        <f t="shared" si="24"/>
        <v>-3.0806107100916229E-2</v>
      </c>
      <c r="Q94" s="121">
        <f t="shared" si="21"/>
        <v>18580.091999999997</v>
      </c>
      <c r="S94" s="103">
        <f t="shared" si="22"/>
        <v>9.6672534214007082E-4</v>
      </c>
      <c r="T94" s="103">
        <f t="shared" si="17"/>
        <v>0.1</v>
      </c>
      <c r="U94" s="103">
        <f t="shared" si="23"/>
        <v>9.6672534214007082E-5</v>
      </c>
      <c r="X94" s="103">
        <v>24500</v>
      </c>
      <c r="Y94" s="103">
        <f t="shared" si="15"/>
        <v>-5.3480463464018434E-2</v>
      </c>
    </row>
    <row r="95" spans="1:25" ht="12.95" customHeight="1" x14ac:dyDescent="0.2">
      <c r="A95" s="20" t="s">
        <v>310</v>
      </c>
      <c r="B95" s="182" t="s">
        <v>78</v>
      </c>
      <c r="C95" s="20">
        <v>33704.586000000003</v>
      </c>
      <c r="D95" s="20" t="s">
        <v>142</v>
      </c>
      <c r="E95" s="103">
        <f t="shared" si="18"/>
        <v>-5372.0220670175213</v>
      </c>
      <c r="F95" s="103">
        <f t="shared" si="19"/>
        <v>-5372</v>
      </c>
      <c r="G95" s="103">
        <f t="shared" si="20"/>
        <v>-2.1762399999715853E-2</v>
      </c>
      <c r="I95" s="103">
        <f t="shared" si="16"/>
        <v>-2.1762399999715853E-2</v>
      </c>
      <c r="P95" s="103">
        <f t="shared" si="24"/>
        <v>-2.806939203199867E-2</v>
      </c>
      <c r="Q95" s="121">
        <f t="shared" si="21"/>
        <v>18686.086000000003</v>
      </c>
      <c r="S95" s="103">
        <f t="shared" si="22"/>
        <v>3.977814849527893E-5</v>
      </c>
      <c r="T95" s="103">
        <f t="shared" si="17"/>
        <v>0.1</v>
      </c>
      <c r="U95" s="103">
        <f t="shared" si="23"/>
        <v>3.9778148495278932E-6</v>
      </c>
      <c r="X95" s="103">
        <v>25000</v>
      </c>
      <c r="Y95" s="103">
        <f t="shared" si="15"/>
        <v>-6.693950637908673E-2</v>
      </c>
    </row>
    <row r="96" spans="1:25" ht="12.95" customHeight="1" x14ac:dyDescent="0.2">
      <c r="A96" s="20" t="s">
        <v>310</v>
      </c>
      <c r="B96" s="182" t="s">
        <v>78</v>
      </c>
      <c r="C96" s="20">
        <v>34061.614999999998</v>
      </c>
      <c r="D96" s="20" t="s">
        <v>142</v>
      </c>
      <c r="E96" s="103">
        <f t="shared" si="18"/>
        <v>-5009.9955809992325</v>
      </c>
      <c r="F96" s="103">
        <f t="shared" si="19"/>
        <v>-5010</v>
      </c>
      <c r="G96" s="103">
        <f t="shared" si="20"/>
        <v>4.3579999983194284E-3</v>
      </c>
      <c r="I96" s="103">
        <f t="shared" si="16"/>
        <v>4.3579999983194284E-3</v>
      </c>
      <c r="P96" s="103">
        <f t="shared" si="24"/>
        <v>-1.9427987131825593E-2</v>
      </c>
      <c r="Q96" s="121">
        <f t="shared" si="21"/>
        <v>19043.114999999998</v>
      </c>
      <c r="S96" s="103">
        <f t="shared" si="22"/>
        <v>5.6577318375542461E-4</v>
      </c>
      <c r="T96" s="103">
        <f t="shared" si="17"/>
        <v>0.1</v>
      </c>
      <c r="U96" s="103">
        <f t="shared" si="23"/>
        <v>5.6577318375542466E-5</v>
      </c>
      <c r="X96" s="103">
        <v>25500</v>
      </c>
      <c r="Y96" s="103">
        <f t="shared" si="15"/>
        <v>-7.7232245851467748E-2</v>
      </c>
    </row>
    <row r="97" spans="1:25" ht="12.95" customHeight="1" x14ac:dyDescent="0.2">
      <c r="A97" s="20" t="s">
        <v>310</v>
      </c>
      <c r="B97" s="182" t="s">
        <v>79</v>
      </c>
      <c r="C97" s="20">
        <v>34386.563000000002</v>
      </c>
      <c r="D97" s="20" t="s">
        <v>142</v>
      </c>
      <c r="E97" s="103">
        <f t="shared" si="18"/>
        <v>-4680.4991463155684</v>
      </c>
      <c r="F97" s="103">
        <f t="shared" si="19"/>
        <v>-4680.5</v>
      </c>
      <c r="G97" s="103">
        <f t="shared" si="20"/>
        <v>8.4190000052331015E-4</v>
      </c>
      <c r="I97" s="103">
        <f t="shared" si="16"/>
        <v>8.4190000052331015E-4</v>
      </c>
      <c r="P97" s="103">
        <f t="shared" si="24"/>
        <v>-1.360517791653559E-2</v>
      </c>
      <c r="Q97" s="121">
        <f t="shared" si="21"/>
        <v>19368.063000000002</v>
      </c>
      <c r="S97" s="103">
        <f t="shared" si="22"/>
        <v>2.0871806034157092E-4</v>
      </c>
      <c r="T97" s="103">
        <f t="shared" si="17"/>
        <v>0.1</v>
      </c>
      <c r="U97" s="103">
        <f t="shared" si="23"/>
        <v>2.0871806034157094E-5</v>
      </c>
      <c r="X97" s="103">
        <v>26000</v>
      </c>
      <c r="Y97" s="103">
        <f t="shared" si="15"/>
        <v>-8.0293544596056587E-2</v>
      </c>
    </row>
    <row r="98" spans="1:25" ht="12.95" customHeight="1" x14ac:dyDescent="0.2">
      <c r="A98" s="20" t="s">
        <v>370</v>
      </c>
      <c r="B98" s="182" t="s">
        <v>78</v>
      </c>
      <c r="C98" s="20">
        <v>34572.455999999998</v>
      </c>
      <c r="D98" s="20" t="s">
        <v>142</v>
      </c>
      <c r="E98" s="103">
        <f t="shared" si="18"/>
        <v>-4492.0041233191241</v>
      </c>
      <c r="F98" s="103">
        <f t="shared" si="19"/>
        <v>-4492</v>
      </c>
      <c r="G98" s="103">
        <f t="shared" si="20"/>
        <v>-4.0664000043761916E-3</v>
      </c>
      <c r="I98" s="103">
        <f t="shared" ref="I98:I129" si="25">G98</f>
        <v>-4.0664000043761916E-3</v>
      </c>
      <c r="P98" s="103">
        <f t="shared" si="24"/>
        <v>-1.1631350286974578E-2</v>
      </c>
      <c r="Q98" s="121">
        <f t="shared" si="21"/>
        <v>19553.955999999998</v>
      </c>
      <c r="S98" s="103">
        <f t="shared" si="22"/>
        <v>5.7228472778185411E-5</v>
      </c>
      <c r="T98" s="103">
        <f t="shared" ref="T98:T129" si="26">T$16</f>
        <v>0.1</v>
      </c>
      <c r="U98" s="103">
        <f t="shared" si="23"/>
        <v>5.7228472778185412E-6</v>
      </c>
      <c r="X98" s="103">
        <v>26500</v>
      </c>
      <c r="Y98" s="103">
        <f t="shared" si="15"/>
        <v>-7.526099754131145E-2</v>
      </c>
    </row>
    <row r="99" spans="1:25" ht="12.95" customHeight="1" x14ac:dyDescent="0.2">
      <c r="A99" s="20" t="s">
        <v>370</v>
      </c>
      <c r="B99" s="182" t="s">
        <v>78</v>
      </c>
      <c r="C99" s="20">
        <v>34574.43</v>
      </c>
      <c r="D99" s="20" t="s">
        <v>142</v>
      </c>
      <c r="E99" s="103">
        <f t="shared" si="18"/>
        <v>-4490.0024924056661</v>
      </c>
      <c r="F99" s="103">
        <f t="shared" si="19"/>
        <v>-4490</v>
      </c>
      <c r="G99" s="103">
        <f t="shared" si="20"/>
        <v>-2.4580000026617199E-3</v>
      </c>
      <c r="I99" s="103">
        <f t="shared" si="25"/>
        <v>-2.4580000026617199E-3</v>
      </c>
      <c r="P99" s="103">
        <f t="shared" si="24"/>
        <v>-1.1616477620446684E-2</v>
      </c>
      <c r="Q99" s="121">
        <f t="shared" si="21"/>
        <v>19555.93</v>
      </c>
      <c r="S99" s="103">
        <f t="shared" si="22"/>
        <v>8.387771227546815E-5</v>
      </c>
      <c r="T99" s="103">
        <f t="shared" si="26"/>
        <v>0.1</v>
      </c>
      <c r="U99" s="103">
        <f t="shared" si="23"/>
        <v>8.387771227546816E-6</v>
      </c>
      <c r="X99" s="103">
        <v>27000</v>
      </c>
      <c r="Y99" s="103">
        <f t="shared" si="15"/>
        <v>-6.4855868722214646E-2</v>
      </c>
    </row>
    <row r="100" spans="1:25" ht="12.95" customHeight="1" x14ac:dyDescent="0.2">
      <c r="A100" s="20" t="s">
        <v>370</v>
      </c>
      <c r="B100" s="182" t="s">
        <v>78</v>
      </c>
      <c r="C100" s="20">
        <v>34575.415000000001</v>
      </c>
      <c r="D100" s="20" t="s">
        <v>142</v>
      </c>
      <c r="E100" s="103">
        <f t="shared" si="18"/>
        <v>-4489.0037049437842</v>
      </c>
      <c r="F100" s="103">
        <f t="shared" si="19"/>
        <v>-4489</v>
      </c>
      <c r="G100" s="103">
        <f t="shared" si="20"/>
        <v>-3.6537999985739589E-3</v>
      </c>
      <c r="I100" s="103">
        <f t="shared" si="25"/>
        <v>-3.6537999985739589E-3</v>
      </c>
      <c r="P100" s="103">
        <f t="shared" si="24"/>
        <v>-1.1609090634501017E-2</v>
      </c>
      <c r="Q100" s="121">
        <f t="shared" si="21"/>
        <v>19556.915000000001</v>
      </c>
      <c r="S100" s="103">
        <f t="shared" si="22"/>
        <v>6.3286649102068729E-5</v>
      </c>
      <c r="T100" s="103">
        <f t="shared" si="26"/>
        <v>0.1</v>
      </c>
      <c r="U100" s="103">
        <f t="shared" si="23"/>
        <v>6.3286649102068734E-6</v>
      </c>
      <c r="X100" s="103">
        <v>27500</v>
      </c>
      <c r="Y100" s="103">
        <f t="shared" si="15"/>
        <v>-5.4181069283161541E-2</v>
      </c>
    </row>
    <row r="101" spans="1:25" ht="12.95" customHeight="1" x14ac:dyDescent="0.2">
      <c r="A101" s="20" t="s">
        <v>310</v>
      </c>
      <c r="B101" s="182" t="s">
        <v>78</v>
      </c>
      <c r="C101" s="20">
        <v>34627.692000000003</v>
      </c>
      <c r="D101" s="20" t="s">
        <v>142</v>
      </c>
      <c r="E101" s="103">
        <f t="shared" si="18"/>
        <v>-4435.9949616496015</v>
      </c>
      <c r="F101" s="103">
        <f t="shared" si="19"/>
        <v>-4436</v>
      </c>
      <c r="G101" s="103">
        <f t="shared" si="20"/>
        <v>4.9687999999150634E-3</v>
      </c>
      <c r="I101" s="103">
        <f t="shared" si="25"/>
        <v>4.9687999999150634E-3</v>
      </c>
      <c r="P101" s="103">
        <f t="shared" si="24"/>
        <v>-1.126499401195093E-2</v>
      </c>
      <c r="Q101" s="121">
        <f t="shared" si="21"/>
        <v>19609.192000000003</v>
      </c>
      <c r="S101" s="103">
        <f t="shared" si="22"/>
        <v>2.6353606801969619E-4</v>
      </c>
      <c r="T101" s="103">
        <f t="shared" si="26"/>
        <v>0.1</v>
      </c>
      <c r="U101" s="103">
        <f t="shared" si="23"/>
        <v>2.635360680196962E-5</v>
      </c>
      <c r="X101" s="103">
        <v>28000</v>
      </c>
      <c r="Y101" s="103">
        <f t="shared" si="15"/>
        <v>-4.8467127230982676E-2</v>
      </c>
    </row>
    <row r="102" spans="1:25" ht="12.95" customHeight="1" x14ac:dyDescent="0.2">
      <c r="A102" s="20" t="s">
        <v>370</v>
      </c>
      <c r="B102" s="182" t="s">
        <v>78</v>
      </c>
      <c r="C102" s="20">
        <v>34651.353999999999</v>
      </c>
      <c r="D102" s="20" t="s">
        <v>142</v>
      </c>
      <c r="E102" s="103">
        <f t="shared" si="18"/>
        <v>-4412.001754621142</v>
      </c>
      <c r="F102" s="103">
        <f t="shared" si="19"/>
        <v>-4412</v>
      </c>
      <c r="G102" s="103">
        <f t="shared" si="20"/>
        <v>-1.7303999993600883E-3</v>
      </c>
      <c r="I102" s="103">
        <f t="shared" si="25"/>
        <v>-1.7303999993600883E-3</v>
      </c>
      <c r="P102" s="103">
        <f t="shared" si="24"/>
        <v>-1.1140064971534556E-2</v>
      </c>
      <c r="Q102" s="121">
        <f t="shared" si="21"/>
        <v>19632.853999999999</v>
      </c>
      <c r="S102" s="103">
        <f t="shared" si="22"/>
        <v>8.8541794888567123E-5</v>
      </c>
      <c r="T102" s="103">
        <f t="shared" si="26"/>
        <v>0.1</v>
      </c>
      <c r="U102" s="103">
        <f t="shared" si="23"/>
        <v>8.854179488856712E-6</v>
      </c>
      <c r="X102" s="103">
        <v>28500</v>
      </c>
      <c r="Y102" s="103">
        <f t="shared" si="15"/>
        <v>-5.0761786959321764E-2</v>
      </c>
    </row>
    <row r="103" spans="1:25" ht="12.95" customHeight="1" x14ac:dyDescent="0.2">
      <c r="A103" s="20" t="s">
        <v>370</v>
      </c>
      <c r="B103" s="182" t="s">
        <v>78</v>
      </c>
      <c r="C103" s="20">
        <v>34930.440999999999</v>
      </c>
      <c r="D103" s="20" t="s">
        <v>142</v>
      </c>
      <c r="E103" s="103">
        <f t="shared" si="18"/>
        <v>-4129.0082557642218</v>
      </c>
      <c r="F103" s="103">
        <f t="shared" si="19"/>
        <v>-4129</v>
      </c>
      <c r="G103" s="103">
        <f t="shared" si="20"/>
        <v>-8.1418000045232475E-3</v>
      </c>
      <c r="I103" s="103">
        <f t="shared" si="25"/>
        <v>-8.1418000045232475E-3</v>
      </c>
      <c r="P103" s="103">
        <f t="shared" si="24"/>
        <v>-1.1149234396297353E-2</v>
      </c>
      <c r="Q103" s="121">
        <f t="shared" si="21"/>
        <v>19911.940999999999</v>
      </c>
      <c r="S103" s="103">
        <f t="shared" si="22"/>
        <v>9.044661620825687E-6</v>
      </c>
      <c r="T103" s="103">
        <f t="shared" si="26"/>
        <v>0.1</v>
      </c>
      <c r="U103" s="103">
        <f t="shared" si="23"/>
        <v>9.0446616208256872E-7</v>
      </c>
      <c r="X103" s="103">
        <v>29000</v>
      </c>
      <c r="Y103" s="103">
        <f t="shared" si="15"/>
        <v>-6.0583776117401594E-2</v>
      </c>
    </row>
    <row r="104" spans="1:25" ht="12.95" customHeight="1" x14ac:dyDescent="0.2">
      <c r="A104" s="20" t="s">
        <v>370</v>
      </c>
      <c r="B104" s="182" t="s">
        <v>78</v>
      </c>
      <c r="C104" s="20">
        <v>34931.434000000001</v>
      </c>
      <c r="D104" s="20" t="s">
        <v>142</v>
      </c>
      <c r="E104" s="103">
        <f t="shared" si="18"/>
        <v>-4128.0013563229531</v>
      </c>
      <c r="F104" s="103">
        <f t="shared" si="19"/>
        <v>-4128</v>
      </c>
      <c r="G104" s="103">
        <f t="shared" si="20"/>
        <v>-1.3375999988056719E-3</v>
      </c>
      <c r="I104" s="103">
        <f t="shared" si="25"/>
        <v>-1.3375999988056719E-3</v>
      </c>
      <c r="P104" s="103">
        <f t="shared" si="24"/>
        <v>-1.1154114063532294E-2</v>
      </c>
      <c r="Q104" s="121">
        <f t="shared" si="21"/>
        <v>19912.934000000001</v>
      </c>
      <c r="S104" s="103">
        <f t="shared" si="22"/>
        <v>9.6363948382975585E-5</v>
      </c>
      <c r="T104" s="103">
        <f t="shared" si="26"/>
        <v>0.1</v>
      </c>
      <c r="U104" s="103">
        <f t="shared" si="23"/>
        <v>9.6363948382975592E-6</v>
      </c>
      <c r="X104" s="103">
        <v>29500</v>
      </c>
      <c r="Y104" s="103">
        <f t="shared" si="15"/>
        <v>-7.4135390623752059E-2</v>
      </c>
    </row>
    <row r="105" spans="1:25" ht="12.95" customHeight="1" x14ac:dyDescent="0.2">
      <c r="A105" s="20" t="s">
        <v>370</v>
      </c>
      <c r="B105" s="182" t="s">
        <v>78</v>
      </c>
      <c r="C105" s="20">
        <v>34993.56</v>
      </c>
      <c r="D105" s="20" t="s">
        <v>142</v>
      </c>
      <c r="E105" s="103">
        <f t="shared" si="18"/>
        <v>-4065.005752407385</v>
      </c>
      <c r="F105" s="103">
        <f t="shared" si="19"/>
        <v>-4065</v>
      </c>
      <c r="G105" s="103">
        <f t="shared" si="20"/>
        <v>-5.6729999996605329E-3</v>
      </c>
      <c r="I105" s="103">
        <f t="shared" si="25"/>
        <v>-5.6729999996605329E-3</v>
      </c>
      <c r="P105" s="103">
        <f t="shared" si="24"/>
        <v>-1.1529026813193025E-2</v>
      </c>
      <c r="Q105" s="121">
        <f t="shared" si="21"/>
        <v>19975.059999999998</v>
      </c>
      <c r="S105" s="103">
        <f t="shared" si="22"/>
        <v>3.4293050040811506E-5</v>
      </c>
      <c r="T105" s="103">
        <f t="shared" si="26"/>
        <v>0.1</v>
      </c>
      <c r="U105" s="103">
        <f t="shared" si="23"/>
        <v>3.4293050040811507E-6</v>
      </c>
      <c r="X105" s="103">
        <v>30000</v>
      </c>
      <c r="Y105" s="103">
        <f t="shared" si="15"/>
        <v>-8.5979995925096225E-2</v>
      </c>
    </row>
    <row r="106" spans="1:25" ht="12.95" customHeight="1" x14ac:dyDescent="0.2">
      <c r="A106" s="20" t="s">
        <v>370</v>
      </c>
      <c r="B106" s="182" t="s">
        <v>78</v>
      </c>
      <c r="C106" s="20">
        <v>35011.31</v>
      </c>
      <c r="D106" s="20" t="s">
        <v>142</v>
      </c>
      <c r="E106" s="103">
        <f t="shared" si="18"/>
        <v>-4047.0072981450567</v>
      </c>
      <c r="F106" s="103">
        <f t="shared" si="19"/>
        <v>-4047</v>
      </c>
      <c r="G106" s="103">
        <f t="shared" si="20"/>
        <v>-7.1974000020418316E-3</v>
      </c>
      <c r="I106" s="103">
        <f t="shared" si="25"/>
        <v>-7.1974000020418316E-3</v>
      </c>
      <c r="P106" s="103">
        <f t="shared" si="24"/>
        <v>-1.1660325147078727E-2</v>
      </c>
      <c r="Q106" s="121">
        <f t="shared" si="21"/>
        <v>19992.809999999998</v>
      </c>
      <c r="S106" s="103">
        <f t="shared" si="22"/>
        <v>1.9917700850202593E-5</v>
      </c>
      <c r="T106" s="103">
        <f t="shared" si="26"/>
        <v>0.1</v>
      </c>
      <c r="U106" s="103">
        <f t="shared" si="23"/>
        <v>1.9917700850202593E-6</v>
      </c>
      <c r="X106" s="103">
        <v>30500</v>
      </c>
      <c r="Y106" s="103">
        <f t="shared" si="15"/>
        <v>-9.1443467738330828E-2</v>
      </c>
    </row>
    <row r="107" spans="1:25" ht="12.95" customHeight="1" x14ac:dyDescent="0.2">
      <c r="A107" s="20" t="s">
        <v>310</v>
      </c>
      <c r="B107" s="182" t="s">
        <v>79</v>
      </c>
      <c r="C107" s="20">
        <v>35388.561000000002</v>
      </c>
      <c r="D107" s="20" t="s">
        <v>142</v>
      </c>
      <c r="E107" s="103">
        <f t="shared" si="18"/>
        <v>-3664.4757562342074</v>
      </c>
      <c r="F107" s="103">
        <f t="shared" si="19"/>
        <v>-3664.5</v>
      </c>
      <c r="G107" s="103">
        <f t="shared" si="20"/>
        <v>2.390910000394797E-2</v>
      </c>
      <c r="I107" s="103">
        <f t="shared" si="25"/>
        <v>2.390910000394797E-2</v>
      </c>
      <c r="P107" s="103">
        <f t="shared" si="24"/>
        <v>-1.6776425940583119E-2</v>
      </c>
      <c r="Q107" s="121">
        <f t="shared" si="21"/>
        <v>20370.061000000002</v>
      </c>
      <c r="S107" s="103">
        <f t="shared" si="22"/>
        <v>1.6553120213831127E-3</v>
      </c>
      <c r="T107" s="103">
        <f t="shared" si="26"/>
        <v>0.1</v>
      </c>
      <c r="U107" s="103">
        <f t="shared" si="23"/>
        <v>1.6553120213831128E-4</v>
      </c>
      <c r="X107" s="103">
        <v>31000</v>
      </c>
      <c r="Y107" s="103">
        <f t="shared" si="15"/>
        <v>-8.8678820889658672E-2</v>
      </c>
    </row>
    <row r="108" spans="1:25" ht="12.95" customHeight="1" x14ac:dyDescent="0.2">
      <c r="A108" s="20" t="s">
        <v>396</v>
      </c>
      <c r="B108" s="182" t="s">
        <v>78</v>
      </c>
      <c r="C108" s="20">
        <v>35802.25</v>
      </c>
      <c r="D108" s="20" t="s">
        <v>142</v>
      </c>
      <c r="E108" s="103">
        <f t="shared" si="18"/>
        <v>-3244.9961762157177</v>
      </c>
      <c r="F108" s="103">
        <f t="shared" si="19"/>
        <v>-3245</v>
      </c>
      <c r="G108" s="103">
        <f t="shared" si="20"/>
        <v>3.7710000033257529E-3</v>
      </c>
      <c r="I108" s="103">
        <f t="shared" si="25"/>
        <v>3.7710000033257529E-3</v>
      </c>
      <c r="P108" s="103">
        <f t="shared" si="24"/>
        <v>-2.6144148955101511E-2</v>
      </c>
      <c r="Q108" s="121">
        <f t="shared" si="21"/>
        <v>20783.75</v>
      </c>
      <c r="S108" s="103">
        <f t="shared" si="22"/>
        <v>8.9491613720489181E-4</v>
      </c>
      <c r="T108" s="103">
        <f t="shared" si="26"/>
        <v>0.1</v>
      </c>
      <c r="U108" s="103">
        <f t="shared" si="23"/>
        <v>8.9491613720489184E-5</v>
      </c>
      <c r="X108" s="103">
        <v>31500</v>
      </c>
      <c r="Y108" s="103">
        <f t="shared" si="15"/>
        <v>-7.9482049592746767E-2</v>
      </c>
    </row>
    <row r="109" spans="1:25" ht="12.95" customHeight="1" x14ac:dyDescent="0.2">
      <c r="A109" s="20" t="s">
        <v>310</v>
      </c>
      <c r="B109" s="182" t="s">
        <v>79</v>
      </c>
      <c r="C109" s="20">
        <v>35810.646000000001</v>
      </c>
      <c r="D109" s="20" t="s">
        <v>142</v>
      </c>
      <c r="E109" s="103">
        <f t="shared" si="18"/>
        <v>-3236.4826538502798</v>
      </c>
      <c r="F109" s="103">
        <f t="shared" si="19"/>
        <v>-3236.5</v>
      </c>
      <c r="G109" s="103">
        <f t="shared" si="20"/>
        <v>1.7106699997384567E-2</v>
      </c>
      <c r="I109" s="103">
        <f t="shared" si="25"/>
        <v>1.7106699997384567E-2</v>
      </c>
      <c r="P109" s="103">
        <f t="shared" si="24"/>
        <v>-2.6355962562508255E-2</v>
      </c>
      <c r="Q109" s="121">
        <f t="shared" si="21"/>
        <v>20792.146000000001</v>
      </c>
      <c r="S109" s="103">
        <f t="shared" si="22"/>
        <v>1.8890030367951095E-3</v>
      </c>
      <c r="T109" s="103">
        <f t="shared" si="26"/>
        <v>0.1</v>
      </c>
      <c r="U109" s="103">
        <f t="shared" si="23"/>
        <v>1.8890030367951096E-4</v>
      </c>
      <c r="X109" s="103">
        <v>32000</v>
      </c>
      <c r="Y109" s="103">
        <f t="shared" si="15"/>
        <v>-6.8498810621046832E-2</v>
      </c>
    </row>
    <row r="110" spans="1:25" ht="12.95" customHeight="1" x14ac:dyDescent="0.2">
      <c r="A110" s="20" t="s">
        <v>403</v>
      </c>
      <c r="B110" s="182" t="s">
        <v>79</v>
      </c>
      <c r="C110" s="20">
        <v>35838.233999999997</v>
      </c>
      <c r="D110" s="20" t="s">
        <v>142</v>
      </c>
      <c r="E110" s="103">
        <f t="shared" si="18"/>
        <v>-3208.5084929382215</v>
      </c>
      <c r="F110" s="103">
        <f t="shared" si="19"/>
        <v>-3208.5</v>
      </c>
      <c r="G110" s="103">
        <f t="shared" si="20"/>
        <v>-8.3757000029436313E-3</v>
      </c>
      <c r="I110" s="103">
        <f t="shared" si="25"/>
        <v>-8.3757000029436313E-3</v>
      </c>
      <c r="P110" s="103">
        <f t="shared" si="24"/>
        <v>-2.705646134807169E-2</v>
      </c>
      <c r="Q110" s="121">
        <f t="shared" si="21"/>
        <v>20819.733999999997</v>
      </c>
      <c r="S110" s="103">
        <f t="shared" si="22"/>
        <v>3.489708444336307E-4</v>
      </c>
      <c r="T110" s="103">
        <f t="shared" si="26"/>
        <v>0.1</v>
      </c>
      <c r="U110" s="103">
        <f t="shared" si="23"/>
        <v>3.489708444336307E-5</v>
      </c>
      <c r="X110" s="103">
        <v>32500</v>
      </c>
      <c r="Y110" s="103">
        <f t="shared" si="15"/>
        <v>-6.1172368982698525E-2</v>
      </c>
    </row>
    <row r="111" spans="1:25" ht="12.95" customHeight="1" x14ac:dyDescent="0.2">
      <c r="A111" s="20" t="s">
        <v>310</v>
      </c>
      <c r="B111" s="182" t="s">
        <v>78</v>
      </c>
      <c r="C111" s="20">
        <v>35838.749000000003</v>
      </c>
      <c r="D111" s="20" t="s">
        <v>142</v>
      </c>
      <c r="E111" s="103">
        <f t="shared" si="18"/>
        <v>-3207.9862842652515</v>
      </c>
      <c r="F111" s="103">
        <f t="shared" si="19"/>
        <v>-3208</v>
      </c>
      <c r="G111" s="103">
        <f t="shared" si="20"/>
        <v>1.3526400005503092E-2</v>
      </c>
      <c r="I111" s="103">
        <f t="shared" si="25"/>
        <v>1.3526400005503092E-2</v>
      </c>
      <c r="P111" s="103">
        <f t="shared" si="24"/>
        <v>-2.7069004699379229E-2</v>
      </c>
      <c r="Q111" s="121">
        <f t="shared" si="21"/>
        <v>20820.249000000003</v>
      </c>
      <c r="S111" s="103">
        <f t="shared" si="22"/>
        <v>1.6479868831531816E-3</v>
      </c>
      <c r="T111" s="103">
        <f t="shared" si="26"/>
        <v>0.1</v>
      </c>
      <c r="U111" s="103">
        <f t="shared" si="23"/>
        <v>1.6479868831531817E-4</v>
      </c>
      <c r="X111" s="103">
        <v>33000</v>
      </c>
      <c r="Y111" s="103">
        <f t="shared" si="15"/>
        <v>-6.1339228409971844E-2</v>
      </c>
    </row>
    <row r="112" spans="1:25" ht="12.95" customHeight="1" x14ac:dyDescent="0.2">
      <c r="A112" s="20" t="s">
        <v>396</v>
      </c>
      <c r="B112" s="182" t="s">
        <v>78</v>
      </c>
      <c r="C112" s="20">
        <v>36079.360999999997</v>
      </c>
      <c r="D112" s="20" t="s">
        <v>142</v>
      </c>
      <c r="E112" s="103">
        <f t="shared" si="18"/>
        <v>-2964.0063362671017</v>
      </c>
      <c r="F112" s="103">
        <f t="shared" si="19"/>
        <v>-2964</v>
      </c>
      <c r="G112" s="103">
        <f t="shared" si="20"/>
        <v>-6.2488000039593317E-3</v>
      </c>
      <c r="I112" s="103">
        <f t="shared" si="25"/>
        <v>-6.2488000039593317E-3</v>
      </c>
      <c r="P112" s="103">
        <f t="shared" si="24"/>
        <v>-3.3208965297663304E-2</v>
      </c>
      <c r="Q112" s="121">
        <f t="shared" si="21"/>
        <v>21060.860999999997</v>
      </c>
      <c r="S112" s="103">
        <f t="shared" si="22"/>
        <v>7.2685051266384022E-4</v>
      </c>
      <c r="T112" s="103">
        <f t="shared" si="26"/>
        <v>0.1</v>
      </c>
      <c r="U112" s="103">
        <f t="shared" si="23"/>
        <v>7.2685051266384028E-5</v>
      </c>
      <c r="X112" s="103">
        <v>33500</v>
      </c>
      <c r="Y112" s="103">
        <f t="shared" si="15"/>
        <v>-6.9534491728969527E-2</v>
      </c>
    </row>
    <row r="113" spans="1:25" ht="12.95" customHeight="1" x14ac:dyDescent="0.2">
      <c r="A113" s="20" t="s">
        <v>396</v>
      </c>
      <c r="B113" s="182" t="s">
        <v>78</v>
      </c>
      <c r="C113" s="20">
        <v>36080.353000000003</v>
      </c>
      <c r="D113" s="20" t="s">
        <v>142</v>
      </c>
      <c r="E113" s="103">
        <f t="shared" si="18"/>
        <v>-2963.0004508232519</v>
      </c>
      <c r="F113" s="103">
        <f t="shared" si="19"/>
        <v>-2963</v>
      </c>
      <c r="G113" s="103">
        <f t="shared" si="20"/>
        <v>-4.4459999480750412E-4</v>
      </c>
      <c r="I113" s="103">
        <f t="shared" si="25"/>
        <v>-4.4459999480750412E-4</v>
      </c>
      <c r="P113" s="103">
        <f t="shared" si="24"/>
        <v>-3.3233742285174284E-2</v>
      </c>
      <c r="Q113" s="121">
        <f t="shared" si="21"/>
        <v>21061.853000000003</v>
      </c>
      <c r="S113" s="103">
        <f t="shared" si="22"/>
        <v>1.0751278521379192E-3</v>
      </c>
      <c r="T113" s="103">
        <f t="shared" si="26"/>
        <v>0.1</v>
      </c>
      <c r="U113" s="103">
        <f t="shared" si="23"/>
        <v>1.0751278521379192E-4</v>
      </c>
      <c r="X113" s="103">
        <v>34000</v>
      </c>
      <c r="Y113" s="103">
        <f t="shared" si="15"/>
        <v>-8.2755498140161643E-2</v>
      </c>
    </row>
    <row r="114" spans="1:25" ht="12.95" customHeight="1" x14ac:dyDescent="0.2">
      <c r="A114" s="20" t="s">
        <v>396</v>
      </c>
      <c r="B114" s="182" t="s">
        <v>78</v>
      </c>
      <c r="C114" s="20">
        <v>36081.368000000002</v>
      </c>
      <c r="D114" s="20" t="s">
        <v>142</v>
      </c>
      <c r="E114" s="103">
        <f t="shared" si="18"/>
        <v>-2961.9712434386743</v>
      </c>
      <c r="F114" s="103">
        <f t="shared" si="19"/>
        <v>-2962</v>
      </c>
      <c r="G114" s="103">
        <f t="shared" si="20"/>
        <v>2.8359600000840146E-2</v>
      </c>
      <c r="I114" s="103">
        <f t="shared" si="25"/>
        <v>2.8359600000840146E-2</v>
      </c>
      <c r="P114" s="103">
        <f t="shared" si="24"/>
        <v>-3.3258512342799328E-2</v>
      </c>
      <c r="Q114" s="121">
        <f t="shared" si="21"/>
        <v>21062.868000000002</v>
      </c>
      <c r="S114" s="103">
        <f t="shared" si="22"/>
        <v>3.7967917687933752E-3</v>
      </c>
      <c r="T114" s="103">
        <f t="shared" si="26"/>
        <v>0.1</v>
      </c>
      <c r="U114" s="103">
        <f t="shared" si="23"/>
        <v>3.7967917687933752E-4</v>
      </c>
      <c r="X114" s="103">
        <v>34500</v>
      </c>
      <c r="Y114" s="103">
        <f t="shared" si="15"/>
        <v>-9.5788142268833656E-2</v>
      </c>
    </row>
    <row r="115" spans="1:25" ht="12.95" customHeight="1" x14ac:dyDescent="0.2">
      <c r="A115" s="20" t="s">
        <v>396</v>
      </c>
      <c r="B115" s="182" t="s">
        <v>78</v>
      </c>
      <c r="C115" s="20">
        <v>36160.252999999997</v>
      </c>
      <c r="D115" s="20" t="s">
        <v>142</v>
      </c>
      <c r="E115" s="103">
        <f t="shared" si="18"/>
        <v>-2881.9820567072011</v>
      </c>
      <c r="F115" s="103">
        <f t="shared" si="19"/>
        <v>-2882</v>
      </c>
      <c r="G115" s="103">
        <f t="shared" si="20"/>
        <v>1.7695599999569822E-2</v>
      </c>
      <c r="I115" s="103">
        <f t="shared" si="25"/>
        <v>1.7695599999569822E-2</v>
      </c>
      <c r="P115" s="103">
        <f t="shared" si="24"/>
        <v>-3.5213662753604325E-2</v>
      </c>
      <c r="Q115" s="121">
        <f t="shared" si="21"/>
        <v>21141.752999999997</v>
      </c>
      <c r="S115" s="103">
        <f t="shared" si="22"/>
        <v>2.799390085084421E-3</v>
      </c>
      <c r="T115" s="103">
        <f t="shared" si="26"/>
        <v>0.1</v>
      </c>
      <c r="U115" s="103">
        <f t="shared" si="23"/>
        <v>2.799390085084421E-4</v>
      </c>
      <c r="X115" s="103">
        <v>35000</v>
      </c>
      <c r="Y115" s="103">
        <f t="shared" si="15"/>
        <v>-0.10351002052467946</v>
      </c>
    </row>
    <row r="116" spans="1:25" ht="12.95" customHeight="1" x14ac:dyDescent="0.2">
      <c r="A116" s="20" t="s">
        <v>396</v>
      </c>
      <c r="B116" s="182" t="s">
        <v>78</v>
      </c>
      <c r="C116" s="20">
        <v>36162.248</v>
      </c>
      <c r="D116" s="20" t="s">
        <v>142</v>
      </c>
      <c r="E116" s="103">
        <f t="shared" si="18"/>
        <v>-2879.9591318478551</v>
      </c>
      <c r="F116" s="103">
        <f t="shared" si="19"/>
        <v>-2880</v>
      </c>
      <c r="G116" s="103">
        <f t="shared" si="20"/>
        <v>4.0304000001924578E-2</v>
      </c>
      <c r="I116" s="103">
        <f t="shared" si="25"/>
        <v>4.0304000001924578E-2</v>
      </c>
      <c r="P116" s="103">
        <f t="shared" si="24"/>
        <v>-3.5261770232343691E-2</v>
      </c>
      <c r="Q116" s="121">
        <f t="shared" si="21"/>
        <v>21143.748</v>
      </c>
      <c r="S116" s="103">
        <f t="shared" si="22"/>
        <v>5.7101856310982253E-3</v>
      </c>
      <c r="T116" s="103">
        <f t="shared" si="26"/>
        <v>0.1</v>
      </c>
      <c r="U116" s="103">
        <f t="shared" si="23"/>
        <v>5.7101856310982251E-4</v>
      </c>
      <c r="X116" s="103">
        <v>35500</v>
      </c>
      <c r="Y116" s="103">
        <f t="shared" si="15"/>
        <v>-0.10315307144631593</v>
      </c>
    </row>
    <row r="117" spans="1:25" ht="12.95" customHeight="1" x14ac:dyDescent="0.2">
      <c r="A117" s="20" t="s">
        <v>396</v>
      </c>
      <c r="B117" s="182" t="s">
        <v>78</v>
      </c>
      <c r="C117" s="20">
        <v>36431.425000000003</v>
      </c>
      <c r="D117" s="20" t="s">
        <v>142</v>
      </c>
      <c r="E117" s="103">
        <f t="shared" si="18"/>
        <v>-2607.0143474551378</v>
      </c>
      <c r="F117" s="103">
        <f t="shared" si="19"/>
        <v>-2607</v>
      </c>
      <c r="G117" s="103">
        <f t="shared" ref="G117:G129" si="27">+C117-(C$7+F117*C$8)</f>
        <v>-1.4149399998132139E-2</v>
      </c>
      <c r="I117" s="103">
        <f t="shared" si="25"/>
        <v>-1.4149399998132139E-2</v>
      </c>
      <c r="P117" s="103">
        <f t="shared" si="24"/>
        <v>-4.1284563185582351E-2</v>
      </c>
      <c r="Q117" s="121">
        <f t="shared" si="21"/>
        <v>21412.925000000003</v>
      </c>
      <c r="S117" s="103">
        <f t="shared" si="22"/>
        <v>7.3631708120955319E-4</v>
      </c>
      <c r="T117" s="103">
        <f t="shared" si="26"/>
        <v>0.1</v>
      </c>
      <c r="U117" s="103">
        <f t="shared" ref="U117:U129" si="28">+T117*S117</f>
        <v>7.3631708120955319E-5</v>
      </c>
      <c r="X117" s="103">
        <v>36000</v>
      </c>
      <c r="Y117" s="103">
        <f t="shared" si="15"/>
        <v>-9.5526268803886705E-2</v>
      </c>
    </row>
    <row r="118" spans="1:25" ht="12.95" customHeight="1" x14ac:dyDescent="0.2">
      <c r="A118" s="20" t="s">
        <v>396</v>
      </c>
      <c r="B118" s="182" t="s">
        <v>78</v>
      </c>
      <c r="C118" s="20">
        <v>36436.358999999997</v>
      </c>
      <c r="D118" s="20" t="s">
        <v>142</v>
      </c>
      <c r="E118" s="103">
        <f t="shared" si="18"/>
        <v>-2602.0112841689283</v>
      </c>
      <c r="F118" s="103">
        <f t="shared" si="19"/>
        <v>-2602</v>
      </c>
      <c r="G118" s="103">
        <f t="shared" si="27"/>
        <v>-1.1128400001325645E-2</v>
      </c>
      <c r="I118" s="103">
        <f t="shared" si="25"/>
        <v>-1.1128400001325645E-2</v>
      </c>
      <c r="P118" s="103">
        <f t="shared" si="24"/>
        <v>-4.1382172143489632E-2</v>
      </c>
      <c r="Q118" s="121">
        <f t="shared" si="21"/>
        <v>21417.858999999997</v>
      </c>
      <c r="S118" s="103">
        <f t="shared" si="22"/>
        <v>9.1529072882997773E-4</v>
      </c>
      <c r="T118" s="103">
        <f t="shared" si="26"/>
        <v>0.1</v>
      </c>
      <c r="U118" s="103">
        <f t="shared" si="28"/>
        <v>9.1529072882997784E-5</v>
      </c>
      <c r="X118" s="103">
        <v>36500</v>
      </c>
      <c r="Y118" s="103">
        <f t="shared" si="15"/>
        <v>-8.4658286090894666E-2</v>
      </c>
    </row>
    <row r="119" spans="1:25" ht="12.95" customHeight="1" x14ac:dyDescent="0.2">
      <c r="A119" s="20" t="s">
        <v>403</v>
      </c>
      <c r="B119" s="182" t="s">
        <v>79</v>
      </c>
      <c r="C119" s="20">
        <v>36462.485000000001</v>
      </c>
      <c r="D119" s="20" t="s">
        <v>142</v>
      </c>
      <c r="E119" s="103">
        <f t="shared" si="18"/>
        <v>-2575.519587489624</v>
      </c>
      <c r="F119" s="103">
        <f t="shared" si="19"/>
        <v>-2575.5</v>
      </c>
      <c r="G119" s="103">
        <f t="shared" si="27"/>
        <v>-1.931709999917075E-2</v>
      </c>
      <c r="I119" s="103">
        <f t="shared" si="25"/>
        <v>-1.931709999917075E-2</v>
      </c>
      <c r="P119" s="103">
        <f t="shared" si="24"/>
        <v>-4.1890263172623884E-2</v>
      </c>
      <c r="Q119" s="121">
        <f t="shared" si="21"/>
        <v>21443.985000000001</v>
      </c>
      <c r="S119" s="103">
        <f t="shared" si="22"/>
        <v>5.0954769565534079E-4</v>
      </c>
      <c r="T119" s="103">
        <f t="shared" si="26"/>
        <v>0.1</v>
      </c>
      <c r="U119" s="103">
        <f t="shared" si="28"/>
        <v>5.0954769565534081E-5</v>
      </c>
      <c r="X119" s="103">
        <v>37000</v>
      </c>
      <c r="Y119" s="103">
        <f t="shared" si="15"/>
        <v>-7.6017972708756001E-2</v>
      </c>
    </row>
    <row r="120" spans="1:25" ht="12.95" customHeight="1" x14ac:dyDescent="0.2">
      <c r="A120" s="20" t="s">
        <v>396</v>
      </c>
      <c r="B120" s="182" t="s">
        <v>78</v>
      </c>
      <c r="C120" s="20">
        <v>36517.218000000001</v>
      </c>
      <c r="D120" s="20" t="s">
        <v>142</v>
      </c>
      <c r="E120" s="103">
        <f t="shared" si="18"/>
        <v>-2520.0204665239903</v>
      </c>
      <c r="F120" s="103">
        <f t="shared" si="19"/>
        <v>-2520</v>
      </c>
      <c r="G120" s="103">
        <f t="shared" si="27"/>
        <v>-2.0184000000881497E-2</v>
      </c>
      <c r="I120" s="103">
        <f t="shared" si="25"/>
        <v>-2.0184000000881497E-2</v>
      </c>
      <c r="P120" s="103">
        <f t="shared" si="24"/>
        <v>-4.2901738316703728E-2</v>
      </c>
      <c r="Q120" s="121">
        <f t="shared" si="21"/>
        <v>21498.718000000001</v>
      </c>
      <c r="S120" s="103">
        <f t="shared" si="22"/>
        <v>5.1609563418617747E-4</v>
      </c>
      <c r="T120" s="103">
        <f t="shared" si="26"/>
        <v>0.1</v>
      </c>
      <c r="U120" s="103">
        <f t="shared" si="28"/>
        <v>5.160956341861775E-5</v>
      </c>
      <c r="X120" s="103">
        <v>37500</v>
      </c>
      <c r="Y120" s="103">
        <f t="shared" si="15"/>
        <v>-7.4098683456742503E-2</v>
      </c>
    </row>
    <row r="121" spans="1:25" ht="12.95" customHeight="1" x14ac:dyDescent="0.2">
      <c r="A121" s="20" t="s">
        <v>403</v>
      </c>
      <c r="B121" s="182" t="s">
        <v>79</v>
      </c>
      <c r="C121" s="20">
        <v>36816.514999999999</v>
      </c>
      <c r="D121" s="20" t="s">
        <v>142</v>
      </c>
      <c r="E121" s="103">
        <f t="shared" si="18"/>
        <v>-2216.5340797435974</v>
      </c>
      <c r="F121" s="103">
        <f t="shared" si="19"/>
        <v>-2216.5</v>
      </c>
      <c r="G121" s="103">
        <f t="shared" si="27"/>
        <v>-3.3609300000534859E-2</v>
      </c>
      <c r="I121" s="103">
        <f t="shared" si="25"/>
        <v>-3.3609300000534859E-2</v>
      </c>
      <c r="P121" s="103">
        <f t="shared" si="24"/>
        <v>-4.6962005788591055E-2</v>
      </c>
      <c r="Q121" s="121">
        <f t="shared" si="21"/>
        <v>21798.014999999999</v>
      </c>
      <c r="S121" s="103">
        <f t="shared" si="22"/>
        <v>1.7829475186238944E-4</v>
      </c>
      <c r="T121" s="103">
        <f t="shared" si="26"/>
        <v>0.1</v>
      </c>
      <c r="U121" s="103">
        <f t="shared" si="28"/>
        <v>1.7829475186238944E-5</v>
      </c>
      <c r="X121" s="103">
        <v>38000</v>
      </c>
      <c r="Y121" s="103">
        <f t="shared" si="15"/>
        <v>-8.0433498209265056E-2</v>
      </c>
    </row>
    <row r="122" spans="1:25" ht="12.95" customHeight="1" x14ac:dyDescent="0.2">
      <c r="A122" s="20" t="s">
        <v>403</v>
      </c>
      <c r="B122" s="182" t="s">
        <v>79</v>
      </c>
      <c r="C122" s="20">
        <v>36818.512000000002</v>
      </c>
      <c r="D122" s="20" t="s">
        <v>142</v>
      </c>
      <c r="E122" s="103">
        <f t="shared" si="18"/>
        <v>-2214.5091268894048</v>
      </c>
      <c r="F122" s="103">
        <f t="shared" si="19"/>
        <v>-2214.5</v>
      </c>
      <c r="G122" s="103">
        <f t="shared" si="27"/>
        <v>-9.0008999977726489E-3</v>
      </c>
      <c r="I122" s="103">
        <f t="shared" si="25"/>
        <v>-9.0008999977726489E-3</v>
      </c>
      <c r="P122" s="103">
        <f t="shared" si="24"/>
        <v>-4.6979586343526732E-2</v>
      </c>
      <c r="Q122" s="121">
        <f t="shared" si="21"/>
        <v>21800.012000000002</v>
      </c>
      <c r="S122" s="103">
        <f t="shared" si="22"/>
        <v>1.4423806165491677E-3</v>
      </c>
      <c r="T122" s="103">
        <f t="shared" si="26"/>
        <v>0.1</v>
      </c>
      <c r="U122" s="103">
        <f t="shared" si="28"/>
        <v>1.4423806165491678E-4</v>
      </c>
      <c r="X122" s="103">
        <v>38500</v>
      </c>
      <c r="Y122" s="103">
        <f t="shared" si="15"/>
        <v>-9.2918038184828036E-2</v>
      </c>
    </row>
    <row r="123" spans="1:25" ht="12.95" customHeight="1" x14ac:dyDescent="0.2">
      <c r="A123" s="20" t="s">
        <v>403</v>
      </c>
      <c r="B123" s="182" t="s">
        <v>79</v>
      </c>
      <c r="C123" s="20">
        <v>36819.510999999999</v>
      </c>
      <c r="D123" s="20" t="s">
        <v>142</v>
      </c>
      <c r="E123" s="103">
        <f t="shared" si="18"/>
        <v>-2213.496143463602</v>
      </c>
      <c r="F123" s="103">
        <f t="shared" si="19"/>
        <v>-2213.5</v>
      </c>
      <c r="G123" s="103">
        <f t="shared" si="27"/>
        <v>3.8033000018913299E-3</v>
      </c>
      <c r="I123" s="103">
        <f t="shared" si="25"/>
        <v>3.8033000018913299E-3</v>
      </c>
      <c r="P123" s="103">
        <f t="shared" si="24"/>
        <v>-4.6988328453178449E-2</v>
      </c>
      <c r="Q123" s="121">
        <f t="shared" si="21"/>
        <v>21801.010999999999</v>
      </c>
      <c r="S123" s="103">
        <f t="shared" si="22"/>
        <v>2.579789521117854E-3</v>
      </c>
      <c r="T123" s="103">
        <f t="shared" si="26"/>
        <v>0.1</v>
      </c>
      <c r="U123" s="103">
        <f t="shared" si="28"/>
        <v>2.5797895211178542E-4</v>
      </c>
      <c r="X123" s="103">
        <v>39000</v>
      </c>
      <c r="Y123" s="103">
        <f t="shared" si="15"/>
        <v>-0.10674000073320708</v>
      </c>
    </row>
    <row r="124" spans="1:25" ht="12.95" customHeight="1" x14ac:dyDescent="0.2">
      <c r="A124" s="20" t="s">
        <v>403</v>
      </c>
      <c r="B124" s="182" t="s">
        <v>79</v>
      </c>
      <c r="C124" s="20">
        <v>36820.493999999999</v>
      </c>
      <c r="D124" s="20" t="s">
        <v>142</v>
      </c>
      <c r="E124" s="103">
        <f t="shared" si="18"/>
        <v>-2212.4993839965668</v>
      </c>
      <c r="F124" s="103">
        <f t="shared" si="19"/>
        <v>-2212.5</v>
      </c>
      <c r="G124" s="103">
        <f t="shared" si="27"/>
        <v>6.0749999829567969E-4</v>
      </c>
      <c r="I124" s="103">
        <f t="shared" si="25"/>
        <v>6.0749999829567969E-4</v>
      </c>
      <c r="P124" s="103">
        <f t="shared" si="24"/>
        <v>-4.6997038429692398E-2</v>
      </c>
      <c r="Q124" s="121">
        <f t="shared" si="21"/>
        <v>21801.993999999999</v>
      </c>
      <c r="S124" s="103">
        <f t="shared" si="22"/>
        <v>2.2661920789417934E-3</v>
      </c>
      <c r="T124" s="103">
        <f t="shared" si="26"/>
        <v>0.1</v>
      </c>
      <c r="U124" s="103">
        <f t="shared" si="28"/>
        <v>2.2661920789417936E-4</v>
      </c>
      <c r="X124" s="103">
        <v>39500</v>
      </c>
      <c r="Y124" s="103">
        <f t="shared" si="15"/>
        <v>-0.11650482357381875</v>
      </c>
    </row>
    <row r="125" spans="1:25" ht="12.95" customHeight="1" x14ac:dyDescent="0.2">
      <c r="A125" s="20" t="s">
        <v>403</v>
      </c>
      <c r="B125" s="182" t="s">
        <v>78</v>
      </c>
      <c r="C125" s="20">
        <v>37575.421999999999</v>
      </c>
      <c r="D125" s="20" t="s">
        <v>142</v>
      </c>
      <c r="E125" s="103">
        <f t="shared" si="18"/>
        <v>-1447.00433727258</v>
      </c>
      <c r="F125" s="103">
        <f t="shared" si="19"/>
        <v>-1447</v>
      </c>
      <c r="G125" s="103">
        <f t="shared" si="27"/>
        <v>-4.27740000304766E-3</v>
      </c>
      <c r="I125" s="103">
        <f t="shared" si="25"/>
        <v>-4.27740000304766E-3</v>
      </c>
      <c r="P125" s="103">
        <f t="shared" si="24"/>
        <v>-4.3927218699606849E-2</v>
      </c>
      <c r="Q125" s="121">
        <f t="shared" si="21"/>
        <v>22556.921999999999</v>
      </c>
      <c r="S125" s="103">
        <f t="shared" si="22"/>
        <v>1.5721081226700146E-3</v>
      </c>
      <c r="T125" s="103">
        <f t="shared" si="26"/>
        <v>0.1</v>
      </c>
      <c r="U125" s="103">
        <f t="shared" si="28"/>
        <v>1.5721081226700146E-4</v>
      </c>
      <c r="X125" s="103">
        <v>40000</v>
      </c>
      <c r="Y125" s="103">
        <f t="shared" si="15"/>
        <v>-0.1186185416014868</v>
      </c>
    </row>
    <row r="126" spans="1:25" ht="12.95" customHeight="1" x14ac:dyDescent="0.2">
      <c r="A126" s="20" t="s">
        <v>403</v>
      </c>
      <c r="B126" s="182" t="s">
        <v>79</v>
      </c>
      <c r="C126" s="20">
        <v>37615.383999999998</v>
      </c>
      <c r="D126" s="20" t="s">
        <v>142</v>
      </c>
      <c r="E126" s="103">
        <f t="shared" si="18"/>
        <v>-1406.4829722454731</v>
      </c>
      <c r="F126" s="103">
        <f t="shared" si="19"/>
        <v>-1406.5</v>
      </c>
      <c r="G126" s="103">
        <f t="shared" si="27"/>
        <v>1.6792700000223704E-2</v>
      </c>
      <c r="I126" s="103">
        <f t="shared" si="25"/>
        <v>1.6792700000223704E-2</v>
      </c>
      <c r="P126" s="103">
        <f t="shared" si="24"/>
        <v>-4.3259348513375831E-2</v>
      </c>
      <c r="Q126" s="121">
        <f t="shared" si="21"/>
        <v>22596.883999999998</v>
      </c>
      <c r="S126" s="103">
        <f t="shared" si="22"/>
        <v>3.6062485306797122E-3</v>
      </c>
      <c r="T126" s="103">
        <f t="shared" si="26"/>
        <v>0.1</v>
      </c>
      <c r="U126" s="103">
        <f t="shared" si="28"/>
        <v>3.6062485306797122E-4</v>
      </c>
      <c r="X126" s="103">
        <v>40500</v>
      </c>
      <c r="Y126" s="103">
        <f t="shared" si="15"/>
        <v>-0.11287529366922303</v>
      </c>
    </row>
    <row r="127" spans="1:25" ht="12.95" customHeight="1" x14ac:dyDescent="0.2">
      <c r="A127" s="20" t="s">
        <v>403</v>
      </c>
      <c r="B127" s="182" t="s">
        <v>79</v>
      </c>
      <c r="C127" s="20">
        <v>37694.239000000001</v>
      </c>
      <c r="D127" s="20" t="s">
        <v>142</v>
      </c>
      <c r="E127" s="103">
        <f t="shared" si="18"/>
        <v>-1326.5242054366881</v>
      </c>
      <c r="F127" s="103">
        <f t="shared" si="19"/>
        <v>-1326.5</v>
      </c>
      <c r="G127" s="103">
        <f t="shared" si="27"/>
        <v>-2.3871299999882467E-2</v>
      </c>
      <c r="I127" s="103">
        <f t="shared" si="25"/>
        <v>-2.3871299999882467E-2</v>
      </c>
      <c r="P127" s="103">
        <f t="shared" si="24"/>
        <v>-4.1820991166538417E-2</v>
      </c>
      <c r="Q127" s="121">
        <f t="shared" si="21"/>
        <v>22675.739000000001</v>
      </c>
      <c r="S127" s="103">
        <f t="shared" si="22"/>
        <v>3.221914129783266E-4</v>
      </c>
      <c r="T127" s="103">
        <f t="shared" si="26"/>
        <v>0.1</v>
      </c>
      <c r="U127" s="103">
        <f t="shared" si="28"/>
        <v>3.2219141297832664E-5</v>
      </c>
    </row>
    <row r="128" spans="1:25" ht="12.95" customHeight="1" x14ac:dyDescent="0.2">
      <c r="A128" s="20" t="s">
        <v>403</v>
      </c>
      <c r="B128" s="182" t="s">
        <v>78</v>
      </c>
      <c r="C128" s="20">
        <v>37854.506999999998</v>
      </c>
      <c r="D128" s="20" t="s">
        <v>142</v>
      </c>
      <c r="E128" s="103">
        <f t="shared" si="18"/>
        <v>-1164.0128664105066</v>
      </c>
      <c r="F128" s="103">
        <f t="shared" si="19"/>
        <v>-1164</v>
      </c>
      <c r="G128" s="103">
        <f t="shared" si="27"/>
        <v>-1.2688800001342315E-2</v>
      </c>
      <c r="I128" s="103">
        <f t="shared" si="25"/>
        <v>-1.2688800001342315E-2</v>
      </c>
      <c r="P128" s="103">
        <f t="shared" si="24"/>
        <v>-3.8476570491210081E-2</v>
      </c>
      <c r="Q128" s="121">
        <f t="shared" si="21"/>
        <v>22836.006999999998</v>
      </c>
      <c r="S128" s="103">
        <f t="shared" si="22"/>
        <v>6.6500910683809484E-4</v>
      </c>
      <c r="T128" s="103">
        <f t="shared" si="26"/>
        <v>0.1</v>
      </c>
      <c r="U128" s="103">
        <f t="shared" si="28"/>
        <v>6.6500910683809481E-5</v>
      </c>
    </row>
    <row r="129" spans="1:21" ht="12.95" customHeight="1" x14ac:dyDescent="0.2">
      <c r="A129" s="20" t="s">
        <v>403</v>
      </c>
      <c r="B129" s="182" t="s">
        <v>78</v>
      </c>
      <c r="C129" s="20">
        <v>37932.404999999999</v>
      </c>
      <c r="D129" s="20" t="s">
        <v>142</v>
      </c>
      <c r="E129" s="103">
        <f t="shared" si="18"/>
        <v>-1085.0244951357545</v>
      </c>
      <c r="F129" s="103">
        <f t="shared" si="19"/>
        <v>-1085</v>
      </c>
      <c r="G129" s="103">
        <f t="shared" si="27"/>
        <v>-2.4156999999831896E-2</v>
      </c>
      <c r="I129" s="103">
        <f t="shared" si="25"/>
        <v>-2.4156999999831896E-2</v>
      </c>
      <c r="P129" s="103">
        <f t="shared" si="24"/>
        <v>-3.6684835881200473E-2</v>
      </c>
      <c r="Q129" s="121">
        <f t="shared" si="21"/>
        <v>22913.904999999999</v>
      </c>
      <c r="S129" s="103">
        <f t="shared" si="22"/>
        <v>1.5694667187050597E-4</v>
      </c>
      <c r="T129" s="103">
        <f t="shared" si="26"/>
        <v>0.1</v>
      </c>
      <c r="U129" s="103">
        <f t="shared" si="28"/>
        <v>1.5694667187050598E-5</v>
      </c>
    </row>
    <row r="130" spans="1:21" ht="12.95" customHeight="1" x14ac:dyDescent="0.2">
      <c r="A130" s="20" t="s">
        <v>403</v>
      </c>
      <c r="B130" s="182" t="s">
        <v>79</v>
      </c>
      <c r="C130" s="20">
        <v>37970.387000000002</v>
      </c>
      <c r="D130" s="20" t="s">
        <v>142</v>
      </c>
      <c r="E130" s="103">
        <f t="shared" ref="E130:E193" si="29">+(C130-C$7)/C$8</f>
        <v>-1046.5108450066386</v>
      </c>
      <c r="F130" s="103">
        <f t="shared" ref="F130:F193" si="30">ROUND(2*E130,0)/2</f>
        <v>-1046.5</v>
      </c>
      <c r="G130" s="103">
        <f t="shared" ref="G130:G161" si="31">+C130-(C$7+F130*C$8)</f>
        <v>-1.0695299999497365E-2</v>
      </c>
      <c r="I130" s="103">
        <f t="shared" ref="I130:I136" si="32">G130</f>
        <v>-1.0695299999497365E-2</v>
      </c>
      <c r="P130" s="103">
        <f t="shared" ref="P130:P193" si="33">R$2+R$3*F130++R$4*F130^2+R$5*SIN(RADIANS(R$6*F130+R$7))</f>
        <v>-3.5780977790922895E-2</v>
      </c>
      <c r="Q130" s="121">
        <f t="shared" ref="Q130:Q193" si="34">+C130-15018.5</f>
        <v>22951.887000000002</v>
      </c>
      <c r="S130" s="103">
        <f t="shared" ref="S130:S193" si="35">+(P130-G130)^2</f>
        <v>6.2929123025522009E-4</v>
      </c>
      <c r="T130" s="103">
        <f t="shared" ref="T130:T136" si="36">T$16</f>
        <v>0.1</v>
      </c>
      <c r="U130" s="103">
        <f t="shared" ref="U130:U161" si="37">+T130*S130</f>
        <v>6.2929123025522014E-5</v>
      </c>
    </row>
    <row r="131" spans="1:21" ht="12.95" customHeight="1" x14ac:dyDescent="0.2">
      <c r="A131" s="20" t="s">
        <v>403</v>
      </c>
      <c r="B131" s="182" t="s">
        <v>78</v>
      </c>
      <c r="C131" s="20">
        <v>38086.277000000002</v>
      </c>
      <c r="D131" s="20" t="s">
        <v>142</v>
      </c>
      <c r="E131" s="103">
        <f t="shared" si="29"/>
        <v>-928.99868362854363</v>
      </c>
      <c r="F131" s="103">
        <f t="shared" si="30"/>
        <v>-929</v>
      </c>
      <c r="G131" s="103">
        <f t="shared" si="31"/>
        <v>1.2982000043848529E-3</v>
      </c>
      <c r="I131" s="103">
        <f t="shared" si="32"/>
        <v>1.2982000043848529E-3</v>
      </c>
      <c r="P131" s="103">
        <f t="shared" si="33"/>
        <v>-3.2929435686479998E-2</v>
      </c>
      <c r="Q131" s="121">
        <f t="shared" si="34"/>
        <v>23067.777000000002</v>
      </c>
      <c r="S131" s="103">
        <f t="shared" si="35"/>
        <v>1.1715310449865654E-3</v>
      </c>
      <c r="T131" s="103">
        <f t="shared" si="36"/>
        <v>0.1</v>
      </c>
      <c r="U131" s="103">
        <f t="shared" si="37"/>
        <v>1.1715310449865655E-4</v>
      </c>
    </row>
    <row r="132" spans="1:21" ht="12.95" customHeight="1" x14ac:dyDescent="0.2">
      <c r="A132" s="20" t="s">
        <v>403</v>
      </c>
      <c r="B132" s="182" t="s">
        <v>79</v>
      </c>
      <c r="C132" s="20">
        <v>38172.533000000003</v>
      </c>
      <c r="D132" s="20" t="s">
        <v>142</v>
      </c>
      <c r="E132" s="103">
        <f t="shared" si="29"/>
        <v>-841.53532189043722</v>
      </c>
      <c r="F132" s="103">
        <f t="shared" si="30"/>
        <v>-841.5</v>
      </c>
      <c r="G132" s="103">
        <f t="shared" si="31"/>
        <v>-3.4834300000511575E-2</v>
      </c>
      <c r="I132" s="103">
        <f t="shared" si="32"/>
        <v>-3.4834300000511575E-2</v>
      </c>
      <c r="P132" s="103">
        <f t="shared" si="33"/>
        <v>-3.0747692157369545E-2</v>
      </c>
      <c r="Q132" s="121">
        <f t="shared" si="34"/>
        <v>23154.033000000003</v>
      </c>
      <c r="S132" s="103">
        <f t="shared" si="35"/>
        <v>1.6700363663629961E-5</v>
      </c>
      <c r="T132" s="103">
        <f t="shared" si="36"/>
        <v>0.1</v>
      </c>
      <c r="U132" s="103">
        <f t="shared" si="37"/>
        <v>1.6700363663629961E-6</v>
      </c>
    </row>
    <row r="133" spans="1:21" ht="12.95" customHeight="1" x14ac:dyDescent="0.2">
      <c r="A133" s="20" t="s">
        <v>403</v>
      </c>
      <c r="B133" s="182" t="s">
        <v>78</v>
      </c>
      <c r="C133" s="20">
        <v>38287.47</v>
      </c>
      <c r="D133" s="20" t="s">
        <v>142</v>
      </c>
      <c r="E133" s="103">
        <f t="shared" si="29"/>
        <v>-724.98950005668166</v>
      </c>
      <c r="F133" s="103">
        <f t="shared" si="30"/>
        <v>-725</v>
      </c>
      <c r="G133" s="103">
        <f t="shared" si="31"/>
        <v>1.0354999998526182E-2</v>
      </c>
      <c r="I133" s="103">
        <f t="shared" si="32"/>
        <v>1.0354999998526182E-2</v>
      </c>
      <c r="P133" s="103">
        <f t="shared" si="33"/>
        <v>-2.7824246294444088E-2</v>
      </c>
      <c r="Q133" s="121">
        <f t="shared" si="34"/>
        <v>23268.97</v>
      </c>
      <c r="S133" s="103">
        <f t="shared" si="35"/>
        <v>1.4576548474992844E-3</v>
      </c>
      <c r="T133" s="103">
        <f t="shared" si="36"/>
        <v>0.1</v>
      </c>
      <c r="U133" s="103">
        <f t="shared" si="37"/>
        <v>1.4576548474992844E-4</v>
      </c>
    </row>
    <row r="134" spans="1:21" ht="12.95" customHeight="1" x14ac:dyDescent="0.2">
      <c r="A134" s="20" t="s">
        <v>403</v>
      </c>
      <c r="B134" s="182" t="s">
        <v>78</v>
      </c>
      <c r="C134" s="20">
        <v>38288.445</v>
      </c>
      <c r="D134" s="20" t="s">
        <v>142</v>
      </c>
      <c r="E134" s="103">
        <f t="shared" si="29"/>
        <v>-724.00085256903412</v>
      </c>
      <c r="F134" s="103">
        <f t="shared" si="30"/>
        <v>-724</v>
      </c>
      <c r="G134" s="103">
        <f t="shared" si="31"/>
        <v>-8.4079999942332506E-4</v>
      </c>
      <c r="I134" s="103">
        <f t="shared" si="32"/>
        <v>-8.4079999942332506E-4</v>
      </c>
      <c r="P134" s="103">
        <f t="shared" si="33"/>
        <v>-2.7799246544354592E-2</v>
      </c>
      <c r="Q134" s="121">
        <f t="shared" si="34"/>
        <v>23269.945</v>
      </c>
      <c r="S134" s="103">
        <f t="shared" si="35"/>
        <v>7.2675784011591658E-4</v>
      </c>
      <c r="T134" s="103">
        <f t="shared" si="36"/>
        <v>0.1</v>
      </c>
      <c r="U134" s="103">
        <f t="shared" si="37"/>
        <v>7.2675784011591655E-5</v>
      </c>
    </row>
    <row r="135" spans="1:21" ht="12.95" customHeight="1" x14ac:dyDescent="0.2">
      <c r="A135" s="20" t="s">
        <v>403</v>
      </c>
      <c r="B135" s="182" t="s">
        <v>78</v>
      </c>
      <c r="C135" s="20">
        <v>38370.305</v>
      </c>
      <c r="D135" s="20" t="s">
        <v>142</v>
      </c>
      <c r="E135" s="103">
        <f t="shared" si="29"/>
        <v>-640.9950235034463</v>
      </c>
      <c r="F135" s="103">
        <f t="shared" si="30"/>
        <v>-641</v>
      </c>
      <c r="G135" s="103">
        <f t="shared" si="31"/>
        <v>4.9078000010922551E-3</v>
      </c>
      <c r="I135" s="103">
        <f t="shared" si="32"/>
        <v>4.9078000010922551E-3</v>
      </c>
      <c r="P135" s="103">
        <f t="shared" si="33"/>
        <v>-2.5740629155322749E-2</v>
      </c>
      <c r="Q135" s="121">
        <f t="shared" si="34"/>
        <v>23351.805</v>
      </c>
      <c r="S135" s="103">
        <f t="shared" si="35"/>
        <v>9.3932620975578933E-4</v>
      </c>
      <c r="T135" s="103">
        <f t="shared" si="36"/>
        <v>0.1</v>
      </c>
      <c r="U135" s="103">
        <f t="shared" si="37"/>
        <v>9.3932620975578936E-5</v>
      </c>
    </row>
    <row r="136" spans="1:21" ht="12.95" customHeight="1" x14ac:dyDescent="0.2">
      <c r="A136" s="20" t="s">
        <v>403</v>
      </c>
      <c r="B136" s="182" t="s">
        <v>78</v>
      </c>
      <c r="C136" s="20">
        <v>38643.495000000003</v>
      </c>
      <c r="D136" s="20" t="s">
        <v>142</v>
      </c>
      <c r="E136" s="103">
        <f t="shared" si="29"/>
        <v>-363.98106745130906</v>
      </c>
      <c r="F136" s="103">
        <f t="shared" si="30"/>
        <v>-364</v>
      </c>
      <c r="G136" s="103">
        <f t="shared" si="31"/>
        <v>1.867119999951683E-2</v>
      </c>
      <c r="I136" s="103">
        <f t="shared" si="32"/>
        <v>1.867119999951683E-2</v>
      </c>
      <c r="P136" s="103">
        <f t="shared" si="33"/>
        <v>-1.9373430684918196E-2</v>
      </c>
      <c r="Q136" s="121">
        <f t="shared" si="34"/>
        <v>23624.995000000003</v>
      </c>
      <c r="S136" s="103">
        <f t="shared" si="35"/>
        <v>1.4473939239150551E-3</v>
      </c>
      <c r="T136" s="103">
        <f t="shared" si="36"/>
        <v>0.1</v>
      </c>
      <c r="U136" s="103">
        <f t="shared" si="37"/>
        <v>1.447393923915055E-4</v>
      </c>
    </row>
    <row r="137" spans="1:21" ht="12.95" customHeight="1" x14ac:dyDescent="0.2">
      <c r="A137" s="20" t="s">
        <v>479</v>
      </c>
      <c r="B137" s="182" t="s">
        <v>78</v>
      </c>
      <c r="C137" s="20">
        <v>38999.494400000003</v>
      </c>
      <c r="D137" s="20" t="s">
        <v>142</v>
      </c>
      <c r="E137" s="103">
        <f t="shared" si="29"/>
        <v>-2.998593179972072</v>
      </c>
      <c r="F137" s="103">
        <f t="shared" si="30"/>
        <v>-3</v>
      </c>
      <c r="G137" s="103">
        <f t="shared" si="31"/>
        <v>1.3873999996576458E-3</v>
      </c>
      <c r="J137" s="103">
        <f t="shared" ref="J137:J142" si="38">G137</f>
        <v>1.3873999996576458E-3</v>
      </c>
      <c r="P137" s="103">
        <f t="shared" si="33"/>
        <v>-1.3354089518855018E-2</v>
      </c>
      <c r="Q137" s="121">
        <f t="shared" si="34"/>
        <v>23980.994400000003</v>
      </c>
      <c r="S137" s="103">
        <f t="shared" si="35"/>
        <v>2.1731151322441873E-4</v>
      </c>
      <c r="T137" s="103">
        <f t="shared" ref="T137:T142" si="39">T$17</f>
        <v>1</v>
      </c>
      <c r="U137" s="103">
        <f t="shared" si="37"/>
        <v>2.1731151322441873E-4</v>
      </c>
    </row>
    <row r="138" spans="1:21" ht="12.95" customHeight="1" x14ac:dyDescent="0.2">
      <c r="A138" s="103" t="s">
        <v>23</v>
      </c>
      <c r="B138" s="148"/>
      <c r="C138" s="122">
        <v>39002.4516</v>
      </c>
      <c r="D138" s="122" t="s">
        <v>25</v>
      </c>
      <c r="E138" s="103">
        <f t="shared" si="29"/>
        <v>0</v>
      </c>
      <c r="F138" s="103">
        <f t="shared" si="30"/>
        <v>0</v>
      </c>
      <c r="G138" s="103">
        <f t="shared" si="31"/>
        <v>0</v>
      </c>
      <c r="J138" s="103">
        <f t="shared" si="38"/>
        <v>0</v>
      </c>
      <c r="P138" s="103">
        <f t="shared" si="33"/>
        <v>-1.3318827930955488E-2</v>
      </c>
      <c r="Q138" s="121">
        <f t="shared" si="34"/>
        <v>23983.9516</v>
      </c>
      <c r="S138" s="103">
        <f t="shared" si="35"/>
        <v>1.7739117745440005E-4</v>
      </c>
      <c r="T138" s="103">
        <f t="shared" si="39"/>
        <v>1</v>
      </c>
      <c r="U138" s="103">
        <f t="shared" si="37"/>
        <v>1.7739117745440005E-4</v>
      </c>
    </row>
    <row r="139" spans="1:21" ht="12.95" customHeight="1" x14ac:dyDescent="0.2">
      <c r="A139" s="20" t="s">
        <v>479</v>
      </c>
      <c r="B139" s="182" t="s">
        <v>78</v>
      </c>
      <c r="C139" s="20">
        <v>39002.4519</v>
      </c>
      <c r="D139" s="20" t="s">
        <v>142</v>
      </c>
      <c r="E139" s="103">
        <f t="shared" si="29"/>
        <v>3.0419922666200785E-4</v>
      </c>
      <c r="F139" s="103">
        <f t="shared" si="30"/>
        <v>0</v>
      </c>
      <c r="G139" s="103">
        <f t="shared" si="31"/>
        <v>2.9999999969732016E-4</v>
      </c>
      <c r="J139" s="103">
        <f t="shared" si="38"/>
        <v>2.9999999969732016E-4</v>
      </c>
      <c r="P139" s="103">
        <f t="shared" si="33"/>
        <v>-1.3318827930955488E-2</v>
      </c>
      <c r="Q139" s="121">
        <f t="shared" si="34"/>
        <v>23983.9519</v>
      </c>
      <c r="S139" s="103">
        <f t="shared" si="35"/>
        <v>1.8547247420472906E-4</v>
      </c>
      <c r="T139" s="103">
        <f t="shared" si="39"/>
        <v>1</v>
      </c>
      <c r="U139" s="103">
        <f t="shared" si="37"/>
        <v>1.8547247420472906E-4</v>
      </c>
    </row>
    <row r="140" spans="1:21" ht="12.95" customHeight="1" x14ac:dyDescent="0.2">
      <c r="A140" s="20" t="s">
        <v>479</v>
      </c>
      <c r="B140" s="182" t="s">
        <v>78</v>
      </c>
      <c r="C140" s="20">
        <v>39008.368199999997</v>
      </c>
      <c r="D140" s="20" t="s">
        <v>142</v>
      </c>
      <c r="E140" s="103">
        <f t="shared" si="29"/>
        <v>5.9994171542779169</v>
      </c>
      <c r="F140" s="103">
        <f t="shared" si="30"/>
        <v>6</v>
      </c>
      <c r="G140" s="103">
        <f t="shared" si="31"/>
        <v>-5.7480000396026298E-4</v>
      </c>
      <c r="J140" s="103">
        <f t="shared" si="38"/>
        <v>-5.7480000396026298E-4</v>
      </c>
      <c r="P140" s="103">
        <f t="shared" si="33"/>
        <v>-1.3249123368194175E-2</v>
      </c>
      <c r="Q140" s="121">
        <f t="shared" si="34"/>
        <v>23989.868199999997</v>
      </c>
      <c r="S140" s="103">
        <f t="shared" si="35"/>
        <v>1.6063847274116561E-4</v>
      </c>
      <c r="T140" s="103">
        <f t="shared" si="39"/>
        <v>1</v>
      </c>
      <c r="U140" s="103">
        <f t="shared" si="37"/>
        <v>1.6063847274116561E-4</v>
      </c>
    </row>
    <row r="141" spans="1:21" ht="12.95" customHeight="1" x14ac:dyDescent="0.2">
      <c r="A141" s="20" t="s">
        <v>479</v>
      </c>
      <c r="B141" s="182" t="s">
        <v>79</v>
      </c>
      <c r="C141" s="20">
        <v>39029.571400000001</v>
      </c>
      <c r="D141" s="20" t="s">
        <v>142</v>
      </c>
      <c r="E141" s="103">
        <f t="shared" si="29"/>
        <v>27.499407318506524</v>
      </c>
      <c r="F141" s="103">
        <f t="shared" si="30"/>
        <v>27.5</v>
      </c>
      <c r="G141" s="103">
        <f t="shared" si="31"/>
        <v>-5.8449999778531492E-4</v>
      </c>
      <c r="J141" s="103">
        <f t="shared" si="38"/>
        <v>-5.8449999778531492E-4</v>
      </c>
      <c r="P141" s="103">
        <f t="shared" si="33"/>
        <v>-1.3008376374206501E-2</v>
      </c>
      <c r="Q141" s="121">
        <f t="shared" si="34"/>
        <v>24011.071400000001</v>
      </c>
      <c r="S141" s="103">
        <f t="shared" si="35"/>
        <v>1.5435270421659643E-4</v>
      </c>
      <c r="T141" s="103">
        <f t="shared" si="39"/>
        <v>1</v>
      </c>
      <c r="U141" s="103">
        <f t="shared" si="37"/>
        <v>1.5435270421659643E-4</v>
      </c>
    </row>
    <row r="142" spans="1:21" ht="12.95" customHeight="1" x14ac:dyDescent="0.2">
      <c r="A142" s="20" t="s">
        <v>479</v>
      </c>
      <c r="B142" s="182" t="s">
        <v>79</v>
      </c>
      <c r="C142" s="20">
        <v>39035.49</v>
      </c>
      <c r="D142" s="20" t="s">
        <v>142</v>
      </c>
      <c r="E142" s="103">
        <f t="shared" si="29"/>
        <v>33.500852467631312</v>
      </c>
      <c r="F142" s="103">
        <f t="shared" si="30"/>
        <v>33.5</v>
      </c>
      <c r="G142" s="103">
        <f t="shared" si="31"/>
        <v>8.4069999866187572E-4</v>
      </c>
      <c r="J142" s="103">
        <f t="shared" si="38"/>
        <v>8.4069999866187572E-4</v>
      </c>
      <c r="P142" s="103">
        <f t="shared" si="33"/>
        <v>-1.2943729862747385E-2</v>
      </c>
      <c r="Q142" s="121">
        <f t="shared" si="34"/>
        <v>24016.989999999998</v>
      </c>
      <c r="S142" s="103">
        <f t="shared" si="35"/>
        <v>1.9001050660411134E-4</v>
      </c>
      <c r="T142" s="103">
        <f t="shared" si="39"/>
        <v>1</v>
      </c>
      <c r="U142" s="103">
        <f t="shared" si="37"/>
        <v>1.9001050660411134E-4</v>
      </c>
    </row>
    <row r="143" spans="1:21" ht="12.95" customHeight="1" x14ac:dyDescent="0.2">
      <c r="A143" s="20" t="s">
        <v>403</v>
      </c>
      <c r="B143" s="182" t="s">
        <v>78</v>
      </c>
      <c r="C143" s="20">
        <v>39287.480000000003</v>
      </c>
      <c r="D143" s="20" t="s">
        <v>142</v>
      </c>
      <c r="E143" s="103">
        <f t="shared" si="29"/>
        <v>289.01806314730084</v>
      </c>
      <c r="F143" s="103">
        <f t="shared" si="30"/>
        <v>289</v>
      </c>
      <c r="G143" s="103">
        <f t="shared" si="31"/>
        <v>1.7813800004660152E-2</v>
      </c>
      <c r="I143" s="103">
        <f t="shared" ref="I143:I183" si="40">G143</f>
        <v>1.7813800004660152E-2</v>
      </c>
      <c r="P143" s="103">
        <f t="shared" si="33"/>
        <v>-1.1271816136825055E-2</v>
      </c>
      <c r="Q143" s="121">
        <f t="shared" si="34"/>
        <v>24268.980000000003</v>
      </c>
      <c r="S143" s="103">
        <f t="shared" si="35"/>
        <v>8.4597306632982485E-4</v>
      </c>
      <c r="T143" s="103">
        <f t="shared" ref="T143:T183" si="41">T$16</f>
        <v>0.1</v>
      </c>
      <c r="U143" s="103">
        <f t="shared" si="37"/>
        <v>8.4597306632982491E-5</v>
      </c>
    </row>
    <row r="144" spans="1:21" ht="12.95" customHeight="1" x14ac:dyDescent="0.2">
      <c r="A144" s="20" t="s">
        <v>403</v>
      </c>
      <c r="B144" s="182" t="s">
        <v>78</v>
      </c>
      <c r="C144" s="20">
        <v>39354.508999999998</v>
      </c>
      <c r="D144" s="20" t="s">
        <v>142</v>
      </c>
      <c r="E144" s="103">
        <f t="shared" si="29"/>
        <v>356.98529642896256</v>
      </c>
      <c r="F144" s="103">
        <f t="shared" si="30"/>
        <v>357</v>
      </c>
      <c r="G144" s="103">
        <f t="shared" si="31"/>
        <v>-1.4500600002065767E-2</v>
      </c>
      <c r="I144" s="103">
        <f t="shared" si="40"/>
        <v>-1.4500600002065767E-2</v>
      </c>
      <c r="P144" s="103">
        <f t="shared" si="33"/>
        <v>-1.1196689679794154E-2</v>
      </c>
      <c r="Q144" s="121">
        <f t="shared" si="34"/>
        <v>24336.008999999998</v>
      </c>
      <c r="S144" s="103">
        <f t="shared" si="35"/>
        <v>1.0915823417612909E-5</v>
      </c>
      <c r="T144" s="103">
        <f t="shared" si="41"/>
        <v>0.1</v>
      </c>
      <c r="U144" s="103">
        <f t="shared" si="37"/>
        <v>1.091582341761291E-6</v>
      </c>
    </row>
    <row r="145" spans="1:21" ht="12.95" customHeight="1" x14ac:dyDescent="0.2">
      <c r="A145" s="20" t="s">
        <v>403</v>
      </c>
      <c r="B145" s="182" t="s">
        <v>79</v>
      </c>
      <c r="C145" s="20">
        <v>39596.612999999998</v>
      </c>
      <c r="D145" s="20" t="s">
        <v>142</v>
      </c>
      <c r="E145" s="103">
        <f t="shared" si="29"/>
        <v>602.47812858257691</v>
      </c>
      <c r="F145" s="103">
        <f t="shared" si="30"/>
        <v>602.5</v>
      </c>
      <c r="G145" s="103">
        <f t="shared" si="31"/>
        <v>-2.156950000062352E-2</v>
      </c>
      <c r="I145" s="103">
        <f t="shared" si="40"/>
        <v>-2.156950000062352E-2</v>
      </c>
      <c r="P145" s="103">
        <f t="shared" si="33"/>
        <v>-1.2238737661925219E-2</v>
      </c>
      <c r="Q145" s="121">
        <f t="shared" si="34"/>
        <v>24578.112999999998</v>
      </c>
      <c r="S145" s="103">
        <f t="shared" si="35"/>
        <v>8.7063125821270601E-5</v>
      </c>
      <c r="T145" s="103">
        <f t="shared" si="41"/>
        <v>0.1</v>
      </c>
      <c r="U145" s="103">
        <f t="shared" si="37"/>
        <v>8.7063125821270601E-6</v>
      </c>
    </row>
    <row r="146" spans="1:21" ht="12.95" customHeight="1" x14ac:dyDescent="0.2">
      <c r="A146" s="20" t="s">
        <v>403</v>
      </c>
      <c r="B146" s="182" t="s">
        <v>79</v>
      </c>
      <c r="C146" s="20">
        <v>39760.358999999997</v>
      </c>
      <c r="D146" s="20" t="s">
        <v>142</v>
      </c>
      <c r="E146" s="103">
        <f t="shared" si="29"/>
        <v>768.51615064675434</v>
      </c>
      <c r="F146" s="103">
        <f t="shared" si="30"/>
        <v>768.5</v>
      </c>
      <c r="G146" s="103">
        <f t="shared" si="31"/>
        <v>1.5927699998428579E-2</v>
      </c>
      <c r="I146" s="103">
        <f t="shared" si="40"/>
        <v>1.5927699998428579E-2</v>
      </c>
      <c r="P146" s="103">
        <f t="shared" si="33"/>
        <v>-1.4060982898364167E-2</v>
      </c>
      <c r="Q146" s="121">
        <f t="shared" si="34"/>
        <v>24741.858999999997</v>
      </c>
      <c r="S146" s="103">
        <f t="shared" si="35"/>
        <v>8.9932110188438983E-4</v>
      </c>
      <c r="T146" s="103">
        <f t="shared" si="41"/>
        <v>0.1</v>
      </c>
      <c r="U146" s="103">
        <f t="shared" si="37"/>
        <v>8.9932110188438986E-5</v>
      </c>
    </row>
    <row r="147" spans="1:21" ht="12.95" customHeight="1" x14ac:dyDescent="0.2">
      <c r="A147" s="20" t="s">
        <v>403</v>
      </c>
      <c r="B147" s="182" t="s">
        <v>78</v>
      </c>
      <c r="C147" s="20">
        <v>40149.404999999999</v>
      </c>
      <c r="D147" s="20" t="s">
        <v>142</v>
      </c>
      <c r="E147" s="103">
        <f t="shared" si="29"/>
        <v>1163.007792164597</v>
      </c>
      <c r="F147" s="103">
        <f t="shared" si="30"/>
        <v>1163</v>
      </c>
      <c r="G147" s="103">
        <f t="shared" si="31"/>
        <v>7.6846000010846183E-3</v>
      </c>
      <c r="I147" s="103">
        <f t="shared" si="40"/>
        <v>7.6846000010846183E-3</v>
      </c>
      <c r="P147" s="103">
        <f t="shared" si="33"/>
        <v>-2.137333840134361E-2</v>
      </c>
      <c r="Q147" s="121">
        <f t="shared" si="34"/>
        <v>25130.904999999999</v>
      </c>
      <c r="S147" s="103">
        <f t="shared" si="35"/>
        <v>8.4436378419931312E-4</v>
      </c>
      <c r="T147" s="103">
        <f t="shared" si="41"/>
        <v>0.1</v>
      </c>
      <c r="U147" s="103">
        <f t="shared" si="37"/>
        <v>8.4436378419931312E-5</v>
      </c>
    </row>
    <row r="148" spans="1:21" ht="12.95" customHeight="1" x14ac:dyDescent="0.2">
      <c r="A148" s="20" t="s">
        <v>403</v>
      </c>
      <c r="B148" s="182" t="s">
        <v>78</v>
      </c>
      <c r="C148" s="20">
        <v>40150.366000000002</v>
      </c>
      <c r="D148" s="20" t="s">
        <v>142</v>
      </c>
      <c r="E148" s="103">
        <f t="shared" si="29"/>
        <v>1163.9822436883239</v>
      </c>
      <c r="F148" s="103">
        <f t="shared" si="30"/>
        <v>1164</v>
      </c>
      <c r="G148" s="103">
        <f t="shared" si="31"/>
        <v>-1.7511199999717064E-2</v>
      </c>
      <c r="I148" s="103">
        <f t="shared" si="40"/>
        <v>-1.7511199999717064E-2</v>
      </c>
      <c r="P148" s="103">
        <f t="shared" si="33"/>
        <v>-2.1396034849725049E-2</v>
      </c>
      <c r="Q148" s="121">
        <f t="shared" si="34"/>
        <v>25131.866000000002</v>
      </c>
      <c r="S148" s="103">
        <f t="shared" si="35"/>
        <v>1.5091941811836559E-5</v>
      </c>
      <c r="T148" s="103">
        <f t="shared" si="41"/>
        <v>0.1</v>
      </c>
      <c r="U148" s="103">
        <f t="shared" si="37"/>
        <v>1.5091941811836561E-6</v>
      </c>
    </row>
    <row r="149" spans="1:21" ht="12.95" customHeight="1" x14ac:dyDescent="0.2">
      <c r="A149" s="20" t="s">
        <v>403</v>
      </c>
      <c r="B149" s="182" t="s">
        <v>78</v>
      </c>
      <c r="C149" s="20">
        <v>40152.368000000002</v>
      </c>
      <c r="D149" s="20" t="s">
        <v>142</v>
      </c>
      <c r="E149" s="103">
        <f t="shared" si="29"/>
        <v>1166.0122665296303</v>
      </c>
      <c r="F149" s="103">
        <f t="shared" si="30"/>
        <v>1166</v>
      </c>
      <c r="G149" s="103">
        <f t="shared" si="31"/>
        <v>1.2097200000425801E-2</v>
      </c>
      <c r="I149" s="103">
        <f t="shared" si="40"/>
        <v>1.2097200000425801E-2</v>
      </c>
      <c r="P149" s="103">
        <f t="shared" si="33"/>
        <v>-2.1441475906695186E-2</v>
      </c>
      <c r="Q149" s="121">
        <f t="shared" si="34"/>
        <v>25133.868000000002</v>
      </c>
      <c r="S149" s="103">
        <f t="shared" si="35"/>
        <v>1.1248427816028977E-3</v>
      </c>
      <c r="T149" s="103">
        <f t="shared" si="41"/>
        <v>0.1</v>
      </c>
      <c r="U149" s="103">
        <f t="shared" si="37"/>
        <v>1.1248427816028977E-4</v>
      </c>
    </row>
    <row r="150" spans="1:21" ht="12.95" customHeight="1" x14ac:dyDescent="0.2">
      <c r="A150" s="20" t="s">
        <v>403</v>
      </c>
      <c r="B150" s="182" t="s">
        <v>78</v>
      </c>
      <c r="C150" s="20">
        <v>40426.5</v>
      </c>
      <c r="D150" s="20" t="s">
        <v>142</v>
      </c>
      <c r="E150" s="103">
        <f t="shared" si="29"/>
        <v>1443.9814081544453</v>
      </c>
      <c r="F150" s="103">
        <f t="shared" si="30"/>
        <v>1444</v>
      </c>
      <c r="G150" s="103">
        <f t="shared" si="31"/>
        <v>-1.8335200002184138E-2</v>
      </c>
      <c r="I150" s="103">
        <f t="shared" si="40"/>
        <v>-1.8335200002184138E-2</v>
      </c>
      <c r="P150" s="103">
        <f t="shared" si="33"/>
        <v>-2.8226389043802112E-2</v>
      </c>
      <c r="Q150" s="121">
        <f t="shared" si="34"/>
        <v>25408</v>
      </c>
      <c r="S150" s="103">
        <f t="shared" si="35"/>
        <v>9.7835620657023512E-5</v>
      </c>
      <c r="T150" s="103">
        <f t="shared" si="41"/>
        <v>0.1</v>
      </c>
      <c r="U150" s="103">
        <f t="shared" si="37"/>
        <v>9.7835620657023518E-6</v>
      </c>
    </row>
    <row r="151" spans="1:21" ht="12.95" customHeight="1" x14ac:dyDescent="0.2">
      <c r="A151" s="20" t="s">
        <v>403</v>
      </c>
      <c r="B151" s="182" t="s">
        <v>79</v>
      </c>
      <c r="C151" s="20">
        <v>40469.413</v>
      </c>
      <c r="D151" s="20" t="s">
        <v>142</v>
      </c>
      <c r="E151" s="103">
        <f t="shared" si="29"/>
        <v>1487.4950795775039</v>
      </c>
      <c r="F151" s="103">
        <f t="shared" si="30"/>
        <v>1487.5</v>
      </c>
      <c r="G151" s="103">
        <f t="shared" si="31"/>
        <v>-4.8525000020163134E-3</v>
      </c>
      <c r="I151" s="103">
        <f t="shared" si="40"/>
        <v>-4.8525000020163134E-3</v>
      </c>
      <c r="P151" s="103">
        <f t="shared" si="33"/>
        <v>-2.9338730719630571E-2</v>
      </c>
      <c r="Q151" s="121">
        <f t="shared" si="34"/>
        <v>25450.913</v>
      </c>
      <c r="S151" s="103">
        <f t="shared" si="35"/>
        <v>5.9957549475623607E-4</v>
      </c>
      <c r="T151" s="103">
        <f t="shared" si="41"/>
        <v>0.1</v>
      </c>
      <c r="U151" s="103">
        <f t="shared" si="37"/>
        <v>5.9957549475623607E-5</v>
      </c>
    </row>
    <row r="152" spans="1:21" ht="12.95" customHeight="1" x14ac:dyDescent="0.2">
      <c r="A152" s="20" t="s">
        <v>403</v>
      </c>
      <c r="B152" s="182" t="s">
        <v>78</v>
      </c>
      <c r="C152" s="20">
        <v>41300.269</v>
      </c>
      <c r="D152" s="20" t="s">
        <v>142</v>
      </c>
      <c r="E152" s="103">
        <f t="shared" si="29"/>
        <v>2329.9809226524794</v>
      </c>
      <c r="F152" s="103">
        <f t="shared" si="30"/>
        <v>2330</v>
      </c>
      <c r="G152" s="103">
        <f t="shared" si="31"/>
        <v>-1.8814000002748799E-2</v>
      </c>
      <c r="I152" s="103">
        <f t="shared" si="40"/>
        <v>-1.8814000002748799E-2</v>
      </c>
      <c r="P152" s="103">
        <f t="shared" si="33"/>
        <v>-4.7131718135064254E-2</v>
      </c>
      <c r="Q152" s="121">
        <f t="shared" si="34"/>
        <v>26281.769</v>
      </c>
      <c r="S152" s="103">
        <f t="shared" si="35"/>
        <v>8.018931602212676E-4</v>
      </c>
      <c r="T152" s="103">
        <f t="shared" si="41"/>
        <v>0.1</v>
      </c>
      <c r="U152" s="103">
        <f t="shared" si="37"/>
        <v>8.0189316022126762E-5</v>
      </c>
    </row>
    <row r="153" spans="1:21" ht="12.95" customHeight="1" x14ac:dyDescent="0.2">
      <c r="A153" s="20" t="s">
        <v>403</v>
      </c>
      <c r="B153" s="182" t="s">
        <v>79</v>
      </c>
      <c r="C153" s="20">
        <v>41536.487000000001</v>
      </c>
      <c r="D153" s="20" t="s">
        <v>142</v>
      </c>
      <c r="E153" s="103">
        <f t="shared" si="29"/>
        <v>2569.5053659729647</v>
      </c>
      <c r="F153" s="103">
        <f t="shared" si="30"/>
        <v>2569.5</v>
      </c>
      <c r="G153" s="103">
        <f t="shared" si="31"/>
        <v>5.2919000008841977E-3</v>
      </c>
      <c r="I153" s="103">
        <f t="shared" si="40"/>
        <v>5.2919000008841977E-3</v>
      </c>
      <c r="P153" s="103">
        <f t="shared" si="33"/>
        <v>-4.9095926201355271E-2</v>
      </c>
      <c r="Q153" s="121">
        <f t="shared" si="34"/>
        <v>26517.987000000001</v>
      </c>
      <c r="S153" s="103">
        <f t="shared" si="35"/>
        <v>2.9580356390050059E-3</v>
      </c>
      <c r="T153" s="103">
        <f t="shared" si="41"/>
        <v>0.1</v>
      </c>
      <c r="U153" s="103">
        <f t="shared" si="37"/>
        <v>2.9580356390050059E-4</v>
      </c>
    </row>
    <row r="154" spans="1:21" ht="12.95" customHeight="1" x14ac:dyDescent="0.2">
      <c r="A154" s="103" t="s">
        <v>40</v>
      </c>
      <c r="B154" s="148"/>
      <c r="C154" s="122">
        <v>42439.324000000001</v>
      </c>
      <c r="D154" s="122"/>
      <c r="E154" s="103">
        <f t="shared" si="29"/>
        <v>3484.9797575694406</v>
      </c>
      <c r="F154" s="103">
        <f t="shared" si="30"/>
        <v>3485</v>
      </c>
      <c r="G154" s="103">
        <f t="shared" si="31"/>
        <v>-1.9962999998824671E-2</v>
      </c>
      <c r="I154" s="103">
        <f t="shared" si="40"/>
        <v>-1.9962999998824671E-2</v>
      </c>
      <c r="P154" s="103">
        <f t="shared" si="33"/>
        <v>-3.9721481099139602E-2</v>
      </c>
      <c r="Q154" s="121">
        <f t="shared" si="34"/>
        <v>27420.824000000001</v>
      </c>
      <c r="S154" s="103">
        <f t="shared" si="35"/>
        <v>3.9039757539150236E-4</v>
      </c>
      <c r="T154" s="103">
        <f t="shared" si="41"/>
        <v>0.1</v>
      </c>
      <c r="U154" s="103">
        <f t="shared" si="37"/>
        <v>3.9039757539150241E-5</v>
      </c>
    </row>
    <row r="155" spans="1:21" ht="12.95" customHeight="1" x14ac:dyDescent="0.2">
      <c r="A155" s="103" t="s">
        <v>41</v>
      </c>
      <c r="B155" s="148"/>
      <c r="C155" s="122">
        <v>43045.845999999998</v>
      </c>
      <c r="D155" s="122" t="s">
        <v>25</v>
      </c>
      <c r="E155" s="103">
        <f t="shared" si="29"/>
        <v>4099.9915027015904</v>
      </c>
      <c r="F155" s="103">
        <f t="shared" si="30"/>
        <v>4100</v>
      </c>
      <c r="G155" s="103">
        <f t="shared" si="31"/>
        <v>-8.3799999993061647E-3</v>
      </c>
      <c r="I155" s="103">
        <f t="shared" si="40"/>
        <v>-8.3799999993061647E-3</v>
      </c>
      <c r="P155" s="103">
        <f t="shared" si="33"/>
        <v>-2.4965140509254316E-2</v>
      </c>
      <c r="Q155" s="121">
        <f t="shared" si="34"/>
        <v>28027.345999999998</v>
      </c>
      <c r="S155" s="103">
        <f t="shared" si="35"/>
        <v>2.7506688573472322E-4</v>
      </c>
      <c r="T155" s="103">
        <f t="shared" si="41"/>
        <v>0.1</v>
      </c>
      <c r="U155" s="103">
        <f t="shared" si="37"/>
        <v>2.7506688573472323E-5</v>
      </c>
    </row>
    <row r="156" spans="1:21" ht="12.95" customHeight="1" x14ac:dyDescent="0.2">
      <c r="A156" s="103" t="s">
        <v>41</v>
      </c>
      <c r="B156" s="148"/>
      <c r="C156" s="122">
        <v>43050.794999999998</v>
      </c>
      <c r="D156" s="122" t="s">
        <v>25</v>
      </c>
      <c r="E156" s="103">
        <f t="shared" si="29"/>
        <v>4105.0097759491555</v>
      </c>
      <c r="F156" s="103">
        <f t="shared" si="30"/>
        <v>4105</v>
      </c>
      <c r="G156" s="103">
        <f t="shared" si="31"/>
        <v>9.6409999969182536E-3</v>
      </c>
      <c r="I156" s="103">
        <f t="shared" si="40"/>
        <v>9.6409999969182536E-3</v>
      </c>
      <c r="P156" s="103">
        <f t="shared" si="33"/>
        <v>-2.4849279082974622E-2</v>
      </c>
      <c r="Q156" s="121">
        <f t="shared" si="34"/>
        <v>28032.294999999998</v>
      </c>
      <c r="S156" s="103">
        <f t="shared" si="35"/>
        <v>1.1895793510088961E-3</v>
      </c>
      <c r="T156" s="103">
        <f t="shared" si="41"/>
        <v>0.1</v>
      </c>
      <c r="U156" s="103">
        <f t="shared" si="37"/>
        <v>1.1895793510088962E-4</v>
      </c>
    </row>
    <row r="157" spans="1:21" ht="12.95" customHeight="1" x14ac:dyDescent="0.2">
      <c r="A157" s="103" t="s">
        <v>41</v>
      </c>
      <c r="B157" s="148"/>
      <c r="C157" s="122">
        <v>43134.597999999998</v>
      </c>
      <c r="D157" s="122" t="s">
        <v>25</v>
      </c>
      <c r="E157" s="103">
        <f t="shared" si="29"/>
        <v>4189.9858020080783</v>
      </c>
      <c r="F157" s="103">
        <f t="shared" si="30"/>
        <v>4190</v>
      </c>
      <c r="G157" s="103">
        <f t="shared" si="31"/>
        <v>-1.4002000003529247E-2</v>
      </c>
      <c r="I157" s="103">
        <f t="shared" si="40"/>
        <v>-1.4002000003529247E-2</v>
      </c>
      <c r="P157" s="103">
        <f t="shared" si="33"/>
        <v>-2.2930286323192949E-2</v>
      </c>
      <c r="Q157" s="121">
        <f t="shared" si="34"/>
        <v>28116.097999999998</v>
      </c>
      <c r="S157" s="103">
        <f t="shared" si="35"/>
        <v>7.9714296605894023E-5</v>
      </c>
      <c r="T157" s="103">
        <f t="shared" si="41"/>
        <v>0.1</v>
      </c>
      <c r="U157" s="103">
        <f t="shared" si="37"/>
        <v>7.971429660589402E-6</v>
      </c>
    </row>
    <row r="158" spans="1:21" ht="12.95" customHeight="1" x14ac:dyDescent="0.2">
      <c r="A158" s="103" t="s">
        <v>41</v>
      </c>
      <c r="B158" s="148"/>
      <c r="C158" s="122">
        <v>43134.601000000002</v>
      </c>
      <c r="D158" s="122" t="s">
        <v>25</v>
      </c>
      <c r="E158" s="103">
        <f t="shared" si="29"/>
        <v>4189.9888440003515</v>
      </c>
      <c r="F158" s="103">
        <f t="shared" si="30"/>
        <v>4190</v>
      </c>
      <c r="G158" s="103">
        <f t="shared" si="31"/>
        <v>-1.1001999999280088E-2</v>
      </c>
      <c r="I158" s="103">
        <f t="shared" si="40"/>
        <v>-1.1001999999280088E-2</v>
      </c>
      <c r="P158" s="103">
        <f t="shared" si="33"/>
        <v>-2.2930286323192949E-2</v>
      </c>
      <c r="Q158" s="121">
        <f t="shared" si="34"/>
        <v>28116.101000000002</v>
      </c>
      <c r="S158" s="103">
        <f t="shared" si="35"/>
        <v>1.4228401462524661E-4</v>
      </c>
      <c r="T158" s="103">
        <f t="shared" si="41"/>
        <v>0.1</v>
      </c>
      <c r="U158" s="103">
        <f t="shared" si="37"/>
        <v>1.4228401462524662E-5</v>
      </c>
    </row>
    <row r="159" spans="1:21" ht="12.95" customHeight="1" x14ac:dyDescent="0.2">
      <c r="A159" s="20" t="s">
        <v>403</v>
      </c>
      <c r="B159" s="182" t="s">
        <v>78</v>
      </c>
      <c r="C159" s="20">
        <v>43157.279999999999</v>
      </c>
      <c r="D159" s="20" t="s">
        <v>142</v>
      </c>
      <c r="E159" s="103">
        <f t="shared" si="29"/>
        <v>4212.9852915617757</v>
      </c>
      <c r="F159" s="103">
        <f t="shared" si="30"/>
        <v>4213</v>
      </c>
      <c r="G159" s="103">
        <f t="shared" si="31"/>
        <v>-1.4505400002235547E-2</v>
      </c>
      <c r="I159" s="103">
        <f t="shared" si="40"/>
        <v>-1.4505400002235547E-2</v>
      </c>
      <c r="P159" s="103">
        <f t="shared" si="33"/>
        <v>-2.2429457914351865E-2</v>
      </c>
      <c r="Q159" s="121">
        <f t="shared" si="34"/>
        <v>28138.78</v>
      </c>
      <c r="S159" s="103">
        <f t="shared" si="35"/>
        <v>6.2790693794573225E-5</v>
      </c>
      <c r="T159" s="103">
        <f t="shared" si="41"/>
        <v>0.1</v>
      </c>
      <c r="U159" s="103">
        <f t="shared" si="37"/>
        <v>6.279069379457323E-6</v>
      </c>
    </row>
    <row r="160" spans="1:21" ht="12.95" customHeight="1" x14ac:dyDescent="0.2">
      <c r="A160" s="103" t="s">
        <v>42</v>
      </c>
      <c r="B160" s="148"/>
      <c r="C160" s="122">
        <v>43161.258000000002</v>
      </c>
      <c r="D160" s="122"/>
      <c r="E160" s="103">
        <f t="shared" si="29"/>
        <v>4217.0189733113866</v>
      </c>
      <c r="F160" s="103">
        <f t="shared" si="30"/>
        <v>4217</v>
      </c>
      <c r="G160" s="103">
        <f t="shared" si="31"/>
        <v>1.8711400000029244E-2</v>
      </c>
      <c r="I160" s="103">
        <f t="shared" si="40"/>
        <v>1.8711400000029244E-2</v>
      </c>
      <c r="P160" s="103">
        <f t="shared" si="33"/>
        <v>-2.2343242375099034E-2</v>
      </c>
      <c r="Q160" s="121">
        <f t="shared" si="34"/>
        <v>28142.758000000002</v>
      </c>
      <c r="S160" s="103">
        <f t="shared" si="35"/>
        <v>1.6854836605496785E-3</v>
      </c>
      <c r="T160" s="103">
        <f t="shared" si="41"/>
        <v>0.1</v>
      </c>
      <c r="U160" s="103">
        <f t="shared" si="37"/>
        <v>1.6854836605496786E-4</v>
      </c>
    </row>
    <row r="161" spans="1:21" ht="12.95" customHeight="1" x14ac:dyDescent="0.2">
      <c r="A161" s="103" t="s">
        <v>41</v>
      </c>
      <c r="B161" s="148"/>
      <c r="C161" s="122">
        <v>43337.752999999997</v>
      </c>
      <c r="D161" s="122" t="s">
        <v>25</v>
      </c>
      <c r="E161" s="103">
        <f t="shared" si="29"/>
        <v>4395.9844485243166</v>
      </c>
      <c r="F161" s="103">
        <f t="shared" si="30"/>
        <v>4396</v>
      </c>
      <c r="G161" s="103">
        <f t="shared" si="31"/>
        <v>-1.533680000284221E-2</v>
      </c>
      <c r="I161" s="103">
        <f t="shared" si="40"/>
        <v>-1.533680000284221E-2</v>
      </c>
      <c r="P161" s="103">
        <f t="shared" si="33"/>
        <v>-1.87977430004121E-2</v>
      </c>
      <c r="Q161" s="121">
        <f t="shared" si="34"/>
        <v>28319.252999999997</v>
      </c>
      <c r="S161" s="103">
        <f t="shared" si="35"/>
        <v>1.1978126432428051E-5</v>
      </c>
      <c r="T161" s="103">
        <f t="shared" si="41"/>
        <v>0.1</v>
      </c>
      <c r="U161" s="103">
        <f t="shared" si="37"/>
        <v>1.1978126432428052E-6</v>
      </c>
    </row>
    <row r="162" spans="1:21" ht="12.95" customHeight="1" x14ac:dyDescent="0.2">
      <c r="A162" s="103" t="s">
        <v>41</v>
      </c>
      <c r="B162" s="148"/>
      <c r="C162" s="122">
        <v>43368.822</v>
      </c>
      <c r="D162" s="122" t="s">
        <v>25</v>
      </c>
      <c r="E162" s="103">
        <f t="shared" si="29"/>
        <v>4427.4883344666441</v>
      </c>
      <c r="F162" s="103">
        <f t="shared" si="30"/>
        <v>4427.5</v>
      </c>
      <c r="G162" s="103">
        <f t="shared" ref="G162:G193" si="42">+C162-(C$7+F162*C$8)</f>
        <v>-1.1504499998409301E-2</v>
      </c>
      <c r="I162" s="103">
        <f t="shared" si="40"/>
        <v>-1.1504499998409301E-2</v>
      </c>
      <c r="P162" s="103">
        <f t="shared" si="33"/>
        <v>-1.8245913455885294E-2</v>
      </c>
      <c r="Q162" s="121">
        <f t="shared" si="34"/>
        <v>28350.322</v>
      </c>
      <c r="S162" s="103">
        <f t="shared" si="35"/>
        <v>4.5446655404638417E-5</v>
      </c>
      <c r="T162" s="103">
        <f t="shared" si="41"/>
        <v>0.1</v>
      </c>
      <c r="U162" s="103">
        <f t="shared" ref="U162:U193" si="43">+T162*S162</f>
        <v>4.5446655404638418E-6</v>
      </c>
    </row>
    <row r="163" spans="1:21" ht="12.95" customHeight="1" x14ac:dyDescent="0.2">
      <c r="A163" s="103" t="s">
        <v>41</v>
      </c>
      <c r="B163" s="148"/>
      <c r="C163" s="122">
        <v>43368.84</v>
      </c>
      <c r="D163" s="122" t="s">
        <v>25</v>
      </c>
      <c r="E163" s="103">
        <f t="shared" si="29"/>
        <v>4427.5065864202588</v>
      </c>
      <c r="F163" s="103">
        <f t="shared" si="30"/>
        <v>4427.5</v>
      </c>
      <c r="G163" s="103">
        <f t="shared" si="42"/>
        <v>6.495499997981824E-3</v>
      </c>
      <c r="I163" s="103">
        <f t="shared" si="40"/>
        <v>6.495499997981824E-3</v>
      </c>
      <c r="P163" s="103">
        <f t="shared" si="33"/>
        <v>-1.8245913455885294E-2</v>
      </c>
      <c r="Q163" s="121">
        <f t="shared" si="34"/>
        <v>28350.339999999997</v>
      </c>
      <c r="S163" s="103">
        <f t="shared" si="35"/>
        <v>6.1213753969519686E-4</v>
      </c>
      <c r="T163" s="103">
        <f t="shared" si="41"/>
        <v>0.1</v>
      </c>
      <c r="U163" s="103">
        <f t="shared" si="43"/>
        <v>6.1213753969519683E-5</v>
      </c>
    </row>
    <row r="164" spans="1:21" ht="12.95" customHeight="1" x14ac:dyDescent="0.2">
      <c r="A164" s="103" t="s">
        <v>41</v>
      </c>
      <c r="B164" s="148"/>
      <c r="C164" s="122">
        <v>43373.758000000002</v>
      </c>
      <c r="D164" s="122" t="s">
        <v>25</v>
      </c>
      <c r="E164" s="103">
        <f t="shared" si="29"/>
        <v>4432.493425747708</v>
      </c>
      <c r="F164" s="103">
        <f t="shared" si="30"/>
        <v>4432.5</v>
      </c>
      <c r="G164" s="103">
        <f t="shared" si="42"/>
        <v>-6.4835000011953525E-3</v>
      </c>
      <c r="I164" s="103">
        <f t="shared" si="40"/>
        <v>-6.4835000011953525E-3</v>
      </c>
      <c r="P164" s="103">
        <f t="shared" si="33"/>
        <v>-1.8160535463261462E-2</v>
      </c>
      <c r="Q164" s="121">
        <f t="shared" si="34"/>
        <v>28355.258000000002</v>
      </c>
      <c r="S164" s="103">
        <f t="shared" si="35"/>
        <v>1.3635315718234949E-4</v>
      </c>
      <c r="T164" s="103">
        <f t="shared" si="41"/>
        <v>0.1</v>
      </c>
      <c r="U164" s="103">
        <f t="shared" si="43"/>
        <v>1.3635315718234949E-5</v>
      </c>
    </row>
    <row r="165" spans="1:21" ht="12.95" customHeight="1" x14ac:dyDescent="0.2">
      <c r="A165" s="103" t="s">
        <v>41</v>
      </c>
      <c r="B165" s="148"/>
      <c r="C165" s="122">
        <v>43693.773000000001</v>
      </c>
      <c r="D165" s="122" t="s">
        <v>25</v>
      </c>
      <c r="E165" s="103">
        <f t="shared" si="29"/>
        <v>4756.9878111425751</v>
      </c>
      <c r="F165" s="103">
        <f t="shared" si="30"/>
        <v>4757</v>
      </c>
      <c r="G165" s="103">
        <f t="shared" si="42"/>
        <v>-1.2020599999232218E-2</v>
      </c>
      <c r="I165" s="103">
        <f t="shared" si="40"/>
        <v>-1.2020599999232218E-2</v>
      </c>
      <c r="P165" s="103">
        <f t="shared" si="33"/>
        <v>-1.4102184095186397E-2</v>
      </c>
      <c r="Q165" s="121">
        <f t="shared" si="34"/>
        <v>28675.273000000001</v>
      </c>
      <c r="S165" s="103">
        <f t="shared" si="35"/>
        <v>4.3329923485293791E-6</v>
      </c>
      <c r="T165" s="103">
        <f t="shared" si="41"/>
        <v>0.1</v>
      </c>
      <c r="U165" s="103">
        <f t="shared" si="43"/>
        <v>4.3329923485293795E-7</v>
      </c>
    </row>
    <row r="166" spans="1:21" ht="12.95" customHeight="1" x14ac:dyDescent="0.2">
      <c r="A166" s="103" t="s">
        <v>41</v>
      </c>
      <c r="B166" s="148"/>
      <c r="C166" s="122">
        <v>44089.760999999999</v>
      </c>
      <c r="D166" s="122" t="s">
        <v>25</v>
      </c>
      <c r="E166" s="103">
        <f t="shared" si="29"/>
        <v>5158.5186227724744</v>
      </c>
      <c r="F166" s="103">
        <f t="shared" si="30"/>
        <v>5158.5</v>
      </c>
      <c r="G166" s="103">
        <f t="shared" si="42"/>
        <v>1.8365700001595542E-2</v>
      </c>
      <c r="I166" s="103">
        <f t="shared" si="40"/>
        <v>1.8365700001595542E-2</v>
      </c>
      <c r="P166" s="103">
        <f t="shared" si="33"/>
        <v>-1.3777266041860418E-2</v>
      </c>
      <c r="Q166" s="121">
        <f t="shared" si="34"/>
        <v>29071.260999999999</v>
      </c>
      <c r="S166" s="103">
        <f t="shared" si="35"/>
        <v>1.0331702660707626E-3</v>
      </c>
      <c r="T166" s="103">
        <f t="shared" si="41"/>
        <v>0.1</v>
      </c>
      <c r="U166" s="103">
        <f t="shared" si="43"/>
        <v>1.0331702660707626E-4</v>
      </c>
    </row>
    <row r="167" spans="1:21" ht="12.95" customHeight="1" x14ac:dyDescent="0.2">
      <c r="A167" s="103" t="s">
        <v>41</v>
      </c>
      <c r="B167" s="148"/>
      <c r="C167" s="122">
        <v>44486.707000000002</v>
      </c>
      <c r="D167" s="122" t="s">
        <v>25</v>
      </c>
      <c r="E167" s="103">
        <f t="shared" si="29"/>
        <v>5561.0208439338339</v>
      </c>
      <c r="F167" s="103">
        <f t="shared" si="30"/>
        <v>5561</v>
      </c>
      <c r="G167" s="103">
        <f t="shared" si="42"/>
        <v>2.0556200004648417E-2</v>
      </c>
      <c r="I167" s="103">
        <f t="shared" si="40"/>
        <v>2.0556200004648417E-2</v>
      </c>
      <c r="P167" s="103">
        <f t="shared" si="33"/>
        <v>-1.875008813002757E-2</v>
      </c>
      <c r="Q167" s="121">
        <f t="shared" si="34"/>
        <v>29468.207000000002</v>
      </c>
      <c r="S167" s="103">
        <f t="shared" si="35"/>
        <v>1.5449842869261702E-3</v>
      </c>
      <c r="T167" s="103">
        <f t="shared" si="41"/>
        <v>0.1</v>
      </c>
      <c r="U167" s="103">
        <f t="shared" si="43"/>
        <v>1.5449842869261703E-4</v>
      </c>
    </row>
    <row r="168" spans="1:21" ht="12.95" customHeight="1" x14ac:dyDescent="0.2">
      <c r="A168" s="103" t="s">
        <v>41</v>
      </c>
      <c r="B168" s="148"/>
      <c r="C168" s="122">
        <v>44487.68</v>
      </c>
      <c r="D168" s="122" t="s">
        <v>25</v>
      </c>
      <c r="E168" s="103">
        <f t="shared" si="29"/>
        <v>5562.0074634266339</v>
      </c>
      <c r="F168" s="103">
        <f t="shared" si="30"/>
        <v>5562</v>
      </c>
      <c r="G168" s="103">
        <f t="shared" si="42"/>
        <v>7.3603999990154989E-3</v>
      </c>
      <c r="I168" s="103">
        <f t="shared" si="40"/>
        <v>7.3603999990154989E-3</v>
      </c>
      <c r="P168" s="103">
        <f t="shared" si="33"/>
        <v>-1.8768199155818559E-2</v>
      </c>
      <c r="Q168" s="121">
        <f t="shared" si="34"/>
        <v>29469.18</v>
      </c>
      <c r="S168" s="103">
        <f t="shared" si="35"/>
        <v>6.8270369379399502E-4</v>
      </c>
      <c r="T168" s="103">
        <f t="shared" si="41"/>
        <v>0.1</v>
      </c>
      <c r="U168" s="103">
        <f t="shared" si="43"/>
        <v>6.8270369379399499E-5</v>
      </c>
    </row>
    <row r="169" spans="1:21" ht="12.95" customHeight="1" x14ac:dyDescent="0.2">
      <c r="A169" s="103" t="s">
        <v>41</v>
      </c>
      <c r="B169" s="148"/>
      <c r="C169" s="122">
        <v>44635.595000000001</v>
      </c>
      <c r="D169" s="122" t="s">
        <v>25</v>
      </c>
      <c r="E169" s="103">
        <f t="shared" si="29"/>
        <v>5711.9928922836634</v>
      </c>
      <c r="F169" s="103">
        <f t="shared" si="30"/>
        <v>5712</v>
      </c>
      <c r="G169" s="103">
        <f t="shared" si="42"/>
        <v>-7.0095999981276691E-3</v>
      </c>
      <c r="I169" s="103">
        <f t="shared" si="40"/>
        <v>-7.0095999981276691E-3</v>
      </c>
      <c r="P169" s="103">
        <f t="shared" si="33"/>
        <v>-2.1747741134679789E-2</v>
      </c>
      <c r="Q169" s="121">
        <f t="shared" si="34"/>
        <v>29617.095000000001</v>
      </c>
      <c r="S169" s="103">
        <f t="shared" si="35"/>
        <v>2.1721280416092982E-4</v>
      </c>
      <c r="T169" s="103">
        <f t="shared" si="41"/>
        <v>0.1</v>
      </c>
      <c r="U169" s="103">
        <f t="shared" si="43"/>
        <v>2.1721280416092982E-5</v>
      </c>
    </row>
    <row r="170" spans="1:21" ht="12.95" customHeight="1" x14ac:dyDescent="0.2">
      <c r="A170" s="103" t="s">
        <v>41</v>
      </c>
      <c r="B170" s="148"/>
      <c r="C170" s="122">
        <v>44921.599000000002</v>
      </c>
      <c r="D170" s="122" t="s">
        <v>25</v>
      </c>
      <c r="E170" s="103">
        <f t="shared" si="29"/>
        <v>6002.0002113170649</v>
      </c>
      <c r="F170" s="103">
        <f t="shared" si="30"/>
        <v>6002</v>
      </c>
      <c r="G170" s="103">
        <f t="shared" si="42"/>
        <v>2.0840000070165843E-4</v>
      </c>
      <c r="I170" s="103">
        <f t="shared" si="40"/>
        <v>2.0840000070165843E-4</v>
      </c>
      <c r="P170" s="103">
        <f t="shared" si="33"/>
        <v>-2.8634164649983807E-2</v>
      </c>
      <c r="Q170" s="121">
        <f t="shared" si="34"/>
        <v>29903.099000000002</v>
      </c>
      <c r="S170" s="103">
        <f t="shared" si="35"/>
        <v>8.3189353562897075E-4</v>
      </c>
      <c r="T170" s="103">
        <f t="shared" si="41"/>
        <v>0.1</v>
      </c>
      <c r="U170" s="103">
        <f t="shared" si="43"/>
        <v>8.3189353562897078E-5</v>
      </c>
    </row>
    <row r="171" spans="1:21" ht="12.95" customHeight="1" x14ac:dyDescent="0.2">
      <c r="A171" s="103" t="s">
        <v>41</v>
      </c>
      <c r="B171" s="148"/>
      <c r="C171" s="122">
        <v>45193.781999999999</v>
      </c>
      <c r="D171" s="122" t="s">
        <v>25</v>
      </c>
      <c r="E171" s="103">
        <f t="shared" si="29"/>
        <v>6277.9930719640051</v>
      </c>
      <c r="F171" s="103">
        <f t="shared" si="30"/>
        <v>6278</v>
      </c>
      <c r="G171" s="103">
        <f t="shared" si="42"/>
        <v>-6.8324000021675602E-3</v>
      </c>
      <c r="I171" s="103">
        <f t="shared" si="40"/>
        <v>-6.8324000021675602E-3</v>
      </c>
      <c r="P171" s="103">
        <f t="shared" si="33"/>
        <v>-3.5769485533374536E-2</v>
      </c>
      <c r="Q171" s="121">
        <f t="shared" si="34"/>
        <v>30175.281999999999</v>
      </c>
      <c r="S171" s="103">
        <f t="shared" si="35"/>
        <v>8.3735491904038807E-4</v>
      </c>
      <c r="T171" s="103">
        <f t="shared" si="41"/>
        <v>0.1</v>
      </c>
      <c r="U171" s="103">
        <f t="shared" si="43"/>
        <v>8.3735491904038807E-5</v>
      </c>
    </row>
    <row r="172" spans="1:21" ht="12.95" customHeight="1" x14ac:dyDescent="0.2">
      <c r="A172" s="103" t="s">
        <v>43</v>
      </c>
      <c r="B172" s="148"/>
      <c r="C172" s="122">
        <v>45226.322</v>
      </c>
      <c r="D172" s="122"/>
      <c r="E172" s="103">
        <f t="shared" si="29"/>
        <v>6310.9885481159017</v>
      </c>
      <c r="F172" s="103">
        <f t="shared" si="30"/>
        <v>6311</v>
      </c>
      <c r="G172" s="103">
        <f t="shared" si="42"/>
        <v>-1.1293800002022181E-2</v>
      </c>
      <c r="I172" s="103">
        <f t="shared" si="40"/>
        <v>-1.1293800002022181E-2</v>
      </c>
      <c r="P172" s="103">
        <f t="shared" si="33"/>
        <v>-3.6614084997231178E-2</v>
      </c>
      <c r="Q172" s="121">
        <f t="shared" si="34"/>
        <v>30207.822</v>
      </c>
      <c r="S172" s="103">
        <f t="shared" si="35"/>
        <v>6.4111683223860589E-4</v>
      </c>
      <c r="T172" s="103">
        <f t="shared" si="41"/>
        <v>0.1</v>
      </c>
      <c r="U172" s="103">
        <f t="shared" si="43"/>
        <v>6.4111683223860594E-5</v>
      </c>
    </row>
    <row r="173" spans="1:21" ht="12.95" customHeight="1" x14ac:dyDescent="0.2">
      <c r="A173" s="103" t="s">
        <v>43</v>
      </c>
      <c r="B173" s="148"/>
      <c r="C173" s="122">
        <v>45290.421999999999</v>
      </c>
      <c r="D173" s="122"/>
      <c r="E173" s="103">
        <f t="shared" si="29"/>
        <v>6375.9857829449265</v>
      </c>
      <c r="F173" s="103">
        <f t="shared" si="30"/>
        <v>6376</v>
      </c>
      <c r="G173" s="103">
        <f t="shared" si="42"/>
        <v>-1.402080000116257E-2</v>
      </c>
      <c r="I173" s="103">
        <f t="shared" si="40"/>
        <v>-1.402080000116257E-2</v>
      </c>
      <c r="P173" s="103">
        <f t="shared" si="33"/>
        <v>-3.8254097208818415E-2</v>
      </c>
      <c r="Q173" s="121">
        <f t="shared" si="34"/>
        <v>30271.921999999999</v>
      </c>
      <c r="S173" s="103">
        <f t="shared" si="35"/>
        <v>5.8725269355458054E-4</v>
      </c>
      <c r="T173" s="103">
        <f t="shared" si="41"/>
        <v>0.1</v>
      </c>
      <c r="U173" s="103">
        <f t="shared" si="43"/>
        <v>5.8725269355458054E-5</v>
      </c>
    </row>
    <row r="174" spans="1:21" ht="12.95" customHeight="1" x14ac:dyDescent="0.2">
      <c r="A174" s="103" t="s">
        <v>43</v>
      </c>
      <c r="B174" s="148"/>
      <c r="C174" s="122">
        <v>45341.235000000001</v>
      </c>
      <c r="D174" s="122"/>
      <c r="E174" s="103">
        <f t="shared" si="29"/>
        <v>6427.5100340115023</v>
      </c>
      <c r="F174" s="103">
        <f t="shared" si="30"/>
        <v>6427.5</v>
      </c>
      <c r="G174" s="103">
        <f t="shared" si="42"/>
        <v>9.8954999994020909E-3</v>
      </c>
      <c r="I174" s="103">
        <f t="shared" si="40"/>
        <v>9.8954999994020909E-3</v>
      </c>
      <c r="P174" s="103">
        <f t="shared" si="33"/>
        <v>-3.9524556366861106E-2</v>
      </c>
      <c r="Q174" s="121">
        <f t="shared" si="34"/>
        <v>30322.735000000001</v>
      </c>
      <c r="S174" s="103">
        <f t="shared" si="35"/>
        <v>2.4423419712446314E-3</v>
      </c>
      <c r="T174" s="103">
        <f t="shared" si="41"/>
        <v>0.1</v>
      </c>
      <c r="U174" s="103">
        <f t="shared" si="43"/>
        <v>2.4423419712446315E-4</v>
      </c>
    </row>
    <row r="175" spans="1:21" ht="12.95" customHeight="1" x14ac:dyDescent="0.2">
      <c r="A175" s="103" t="s">
        <v>41</v>
      </c>
      <c r="B175" s="148"/>
      <c r="C175" s="122">
        <v>45521.686999999998</v>
      </c>
      <c r="D175" s="122" t="s">
        <v>25</v>
      </c>
      <c r="E175" s="103">
        <f t="shared" si="29"/>
        <v>6610.4878970281543</v>
      </c>
      <c r="F175" s="103">
        <f t="shared" si="30"/>
        <v>6610.5</v>
      </c>
      <c r="G175" s="103">
        <f t="shared" si="42"/>
        <v>-1.1935900001844857E-2</v>
      </c>
      <c r="I175" s="103">
        <f t="shared" si="40"/>
        <v>-1.1935900001844857E-2</v>
      </c>
      <c r="P175" s="103">
        <f t="shared" si="33"/>
        <v>-4.3739437080412405E-2</v>
      </c>
      <c r="Q175" s="121">
        <f t="shared" si="34"/>
        <v>30503.186999999998</v>
      </c>
      <c r="S175" s="103">
        <f t="shared" si="35"/>
        <v>1.0114649707078209E-3</v>
      </c>
      <c r="T175" s="103">
        <f t="shared" si="41"/>
        <v>0.1</v>
      </c>
      <c r="U175" s="103">
        <f t="shared" si="43"/>
        <v>1.0114649707078209E-4</v>
      </c>
    </row>
    <row r="176" spans="1:21" ht="12.95" customHeight="1" x14ac:dyDescent="0.2">
      <c r="A176" s="103" t="s">
        <v>43</v>
      </c>
      <c r="B176" s="148"/>
      <c r="C176" s="122">
        <v>45576.413999999997</v>
      </c>
      <c r="D176" s="122"/>
      <c r="E176" s="103">
        <f t="shared" si="29"/>
        <v>6665.9809340092479</v>
      </c>
      <c r="F176" s="103">
        <f t="shared" si="30"/>
        <v>6666</v>
      </c>
      <c r="G176" s="103">
        <f t="shared" si="42"/>
        <v>-1.8802800004777964E-2</v>
      </c>
      <c r="I176" s="103">
        <f t="shared" si="40"/>
        <v>-1.8802800004777964E-2</v>
      </c>
      <c r="P176" s="103">
        <f t="shared" si="33"/>
        <v>-4.4899153081794908E-2</v>
      </c>
      <c r="Q176" s="121">
        <f t="shared" si="34"/>
        <v>30557.913999999997</v>
      </c>
      <c r="S176" s="103">
        <f t="shared" si="35"/>
        <v>6.8101964392033171E-4</v>
      </c>
      <c r="T176" s="103">
        <f t="shared" si="41"/>
        <v>0.1</v>
      </c>
      <c r="U176" s="103">
        <f t="shared" si="43"/>
        <v>6.8101964392033168E-5</v>
      </c>
    </row>
    <row r="177" spans="1:21" ht="12.95" customHeight="1" x14ac:dyDescent="0.2">
      <c r="A177" s="103" t="s">
        <v>43</v>
      </c>
      <c r="B177" s="148"/>
      <c r="C177" s="122">
        <v>45577.402999999998</v>
      </c>
      <c r="D177" s="122"/>
      <c r="E177" s="103">
        <f t="shared" si="29"/>
        <v>6666.9837774608231</v>
      </c>
      <c r="F177" s="103">
        <f t="shared" si="30"/>
        <v>6667</v>
      </c>
      <c r="G177" s="103">
        <f t="shared" si="42"/>
        <v>-1.5998599999875296E-2</v>
      </c>
      <c r="I177" s="103">
        <f t="shared" si="40"/>
        <v>-1.5998599999875296E-2</v>
      </c>
      <c r="P177" s="103">
        <f t="shared" si="33"/>
        <v>-4.4919455730086447E-2</v>
      </c>
      <c r="Q177" s="121">
        <f t="shared" si="34"/>
        <v>30558.902999999998</v>
      </c>
      <c r="S177" s="103">
        <f t="shared" si="35"/>
        <v>8.3641589616768712E-4</v>
      </c>
      <c r="T177" s="103">
        <f t="shared" si="41"/>
        <v>0.1</v>
      </c>
      <c r="U177" s="103">
        <f t="shared" si="43"/>
        <v>8.364158961676872E-5</v>
      </c>
    </row>
    <row r="178" spans="1:21" ht="12.95" customHeight="1" x14ac:dyDescent="0.2">
      <c r="A178" s="103" t="s">
        <v>41</v>
      </c>
      <c r="B178" s="148"/>
      <c r="C178" s="122">
        <v>45779.572</v>
      </c>
      <c r="D178" s="122" t="s">
        <v>25</v>
      </c>
      <c r="E178" s="103">
        <f t="shared" si="29"/>
        <v>6871.9826225177594</v>
      </c>
      <c r="F178" s="103">
        <f t="shared" si="30"/>
        <v>6872</v>
      </c>
      <c r="G178" s="103">
        <f t="shared" si="42"/>
        <v>-1.7137599999841768E-2</v>
      </c>
      <c r="I178" s="103">
        <f t="shared" si="40"/>
        <v>-1.7137599999841768E-2</v>
      </c>
      <c r="P178" s="103">
        <f t="shared" si="33"/>
        <v>-4.8575037449192338E-2</v>
      </c>
      <c r="Q178" s="121">
        <f t="shared" si="34"/>
        <v>30761.072</v>
      </c>
      <c r="S178" s="103">
        <f t="shared" si="35"/>
        <v>9.883124733818297E-4</v>
      </c>
      <c r="T178" s="103">
        <f t="shared" si="41"/>
        <v>0.1</v>
      </c>
      <c r="U178" s="103">
        <f t="shared" si="43"/>
        <v>9.8831247338182978E-5</v>
      </c>
    </row>
    <row r="179" spans="1:21" ht="12.95" customHeight="1" x14ac:dyDescent="0.2">
      <c r="A179" s="103" t="s">
        <v>44</v>
      </c>
      <c r="B179" s="148"/>
      <c r="C179" s="122">
        <v>45931.42</v>
      </c>
      <c r="D179" s="122"/>
      <c r="E179" s="103">
        <f t="shared" si="29"/>
        <v>7025.956103240349</v>
      </c>
      <c r="F179" s="103">
        <f t="shared" si="30"/>
        <v>7026</v>
      </c>
      <c r="G179" s="103">
        <f t="shared" si="42"/>
        <v>-4.3290800000249874E-2</v>
      </c>
      <c r="I179" s="103">
        <f t="shared" si="40"/>
        <v>-4.3290800000249874E-2</v>
      </c>
      <c r="P179" s="103">
        <f t="shared" si="33"/>
        <v>-5.0560234743723273E-2</v>
      </c>
      <c r="Q179" s="121">
        <f t="shared" si="34"/>
        <v>30912.92</v>
      </c>
      <c r="S179" s="103">
        <f t="shared" si="35"/>
        <v>5.2844681489618166E-5</v>
      </c>
      <c r="T179" s="103">
        <f t="shared" si="41"/>
        <v>0.1</v>
      </c>
      <c r="U179" s="103">
        <f t="shared" si="43"/>
        <v>5.284468148961817E-6</v>
      </c>
    </row>
    <row r="180" spans="1:21" ht="12.95" customHeight="1" x14ac:dyDescent="0.2">
      <c r="A180" s="103" t="s">
        <v>44</v>
      </c>
      <c r="B180" s="148"/>
      <c r="C180" s="122">
        <v>45932.421000000002</v>
      </c>
      <c r="D180" s="122"/>
      <c r="E180" s="103">
        <f t="shared" si="29"/>
        <v>7026.9711146610052</v>
      </c>
      <c r="F180" s="103">
        <f t="shared" si="30"/>
        <v>7027</v>
      </c>
      <c r="G180" s="103">
        <f t="shared" si="42"/>
        <v>-2.8486600000178441E-2</v>
      </c>
      <c r="I180" s="103">
        <f t="shared" si="40"/>
        <v>-2.8486600000178441E-2</v>
      </c>
      <c r="P180" s="103">
        <f t="shared" si="33"/>
        <v>-5.0570760189348626E-2</v>
      </c>
      <c r="Q180" s="121">
        <f t="shared" si="34"/>
        <v>30913.921000000002</v>
      </c>
      <c r="S180" s="103">
        <f t="shared" si="35"/>
        <v>4.8771013126092929E-4</v>
      </c>
      <c r="T180" s="103">
        <f t="shared" si="41"/>
        <v>0.1</v>
      </c>
      <c r="U180" s="103">
        <f t="shared" si="43"/>
        <v>4.8771013126092929E-5</v>
      </c>
    </row>
    <row r="181" spans="1:21" ht="12.95" customHeight="1" x14ac:dyDescent="0.2">
      <c r="A181" s="103" t="s">
        <v>44</v>
      </c>
      <c r="B181" s="148"/>
      <c r="C181" s="122">
        <v>45976.311999999998</v>
      </c>
      <c r="D181" s="122"/>
      <c r="E181" s="103">
        <f t="shared" si="29"/>
        <v>7071.4764755639781</v>
      </c>
      <c r="F181" s="103">
        <f t="shared" si="30"/>
        <v>7071.5</v>
      </c>
      <c r="G181" s="103">
        <f t="shared" si="42"/>
        <v>-2.3199700000986923E-2</v>
      </c>
      <c r="I181" s="103">
        <f t="shared" si="40"/>
        <v>-2.3199700000986923E-2</v>
      </c>
      <c r="P181" s="103">
        <f t="shared" si="33"/>
        <v>-5.1006933142836539E-2</v>
      </c>
      <c r="Q181" s="121">
        <f t="shared" si="34"/>
        <v>30957.811999999998</v>
      </c>
      <c r="S181" s="103">
        <f t="shared" si="35"/>
        <v>7.7324221500517962E-4</v>
      </c>
      <c r="T181" s="103">
        <f t="shared" si="41"/>
        <v>0.1</v>
      </c>
      <c r="U181" s="103">
        <f t="shared" si="43"/>
        <v>7.7324221500517967E-5</v>
      </c>
    </row>
    <row r="182" spans="1:21" ht="12.95" customHeight="1" x14ac:dyDescent="0.2">
      <c r="A182" s="103" t="s">
        <v>45</v>
      </c>
      <c r="B182" s="148"/>
      <c r="C182" s="122">
        <v>46114.368999999999</v>
      </c>
      <c r="D182" s="122"/>
      <c r="E182" s="103">
        <f t="shared" si="29"/>
        <v>7211.4659178228085</v>
      </c>
      <c r="F182" s="103">
        <f t="shared" si="30"/>
        <v>7211.5</v>
      </c>
      <c r="G182" s="103">
        <f t="shared" si="42"/>
        <v>-3.3611700004257727E-2</v>
      </c>
      <c r="I182" s="103">
        <f t="shared" si="40"/>
        <v>-3.3611700004257727E-2</v>
      </c>
      <c r="P182" s="103">
        <f t="shared" si="33"/>
        <v>-5.1956689209550246E-2</v>
      </c>
      <c r="Q182" s="121">
        <f t="shared" si="34"/>
        <v>31095.868999999999</v>
      </c>
      <c r="S182" s="103">
        <f t="shared" si="35"/>
        <v>3.3653862894229901E-4</v>
      </c>
      <c r="T182" s="103">
        <f t="shared" si="41"/>
        <v>0.1</v>
      </c>
      <c r="U182" s="103">
        <f t="shared" si="43"/>
        <v>3.3653862894229903E-5</v>
      </c>
    </row>
    <row r="183" spans="1:21" ht="12.95" customHeight="1" x14ac:dyDescent="0.2">
      <c r="A183" s="103" t="s">
        <v>41</v>
      </c>
      <c r="B183" s="148"/>
      <c r="C183" s="122">
        <v>46709.552000000003</v>
      </c>
      <c r="D183" s="122" t="s">
        <v>25</v>
      </c>
      <c r="E183" s="103">
        <f t="shared" si="29"/>
        <v>7814.9799461729644</v>
      </c>
      <c r="F183" s="103">
        <f t="shared" si="30"/>
        <v>7815</v>
      </c>
      <c r="G183" s="103">
        <f t="shared" si="42"/>
        <v>-1.9776999994064681E-2</v>
      </c>
      <c r="I183" s="103">
        <f t="shared" si="40"/>
        <v>-1.9776999994064681E-2</v>
      </c>
      <c r="P183" s="103">
        <f t="shared" si="33"/>
        <v>-4.8574179781095697E-2</v>
      </c>
      <c r="Q183" s="121">
        <f t="shared" si="34"/>
        <v>31691.052000000003</v>
      </c>
      <c r="S183" s="103">
        <f t="shared" si="35"/>
        <v>8.2927756368658776E-4</v>
      </c>
      <c r="T183" s="103">
        <f t="shared" si="41"/>
        <v>0.1</v>
      </c>
      <c r="U183" s="103">
        <f t="shared" si="43"/>
        <v>8.2927756368658787E-5</v>
      </c>
    </row>
    <row r="184" spans="1:21" ht="12.95" customHeight="1" x14ac:dyDescent="0.2">
      <c r="A184" s="20" t="s">
        <v>530</v>
      </c>
      <c r="B184" s="182" t="s">
        <v>78</v>
      </c>
      <c r="C184" s="20">
        <v>46779.572</v>
      </c>
      <c r="D184" s="20" t="s">
        <v>142</v>
      </c>
      <c r="E184" s="103">
        <f t="shared" si="29"/>
        <v>7885.9800457475076</v>
      </c>
      <c r="F184" s="103">
        <f t="shared" si="30"/>
        <v>7886</v>
      </c>
      <c r="G184" s="103">
        <f t="shared" si="42"/>
        <v>-1.9678800003021024E-2</v>
      </c>
      <c r="K184" s="103">
        <f>G184</f>
        <v>-1.9678800003021024E-2</v>
      </c>
      <c r="P184" s="103">
        <f t="shared" si="33"/>
        <v>-4.7448552487016002E-2</v>
      </c>
      <c r="Q184" s="121">
        <f t="shared" si="34"/>
        <v>31761.072</v>
      </c>
      <c r="S184" s="103">
        <f t="shared" si="35"/>
        <v>7.7115915302234522E-4</v>
      </c>
      <c r="T184" s="103">
        <f>T$18</f>
        <v>1</v>
      </c>
      <c r="U184" s="103">
        <f t="shared" si="43"/>
        <v>7.7115915302234522E-4</v>
      </c>
    </row>
    <row r="185" spans="1:21" ht="12.95" customHeight="1" x14ac:dyDescent="0.2">
      <c r="A185" s="103" t="s">
        <v>41</v>
      </c>
      <c r="B185" s="148"/>
      <c r="C185" s="122">
        <v>46814.572999999997</v>
      </c>
      <c r="D185" s="122" t="s">
        <v>25</v>
      </c>
      <c r="E185" s="103">
        <f t="shared" si="29"/>
        <v>7921.4709695579686</v>
      </c>
      <c r="F185" s="103">
        <f t="shared" si="30"/>
        <v>7921.5</v>
      </c>
      <c r="G185" s="103">
        <f t="shared" si="42"/>
        <v>-2.8629700005694758E-2</v>
      </c>
      <c r="I185" s="103">
        <f t="shared" ref="I185:I216" si="44">G185</f>
        <v>-2.8629700005694758E-2</v>
      </c>
      <c r="P185" s="103">
        <f t="shared" si="33"/>
        <v>-4.6838622779707226E-2</v>
      </c>
      <c r="Q185" s="121">
        <f t="shared" si="34"/>
        <v>31796.072999999997</v>
      </c>
      <c r="S185" s="103">
        <f t="shared" si="35"/>
        <v>3.3156486858994992E-4</v>
      </c>
      <c r="T185" s="103">
        <f t="shared" ref="T185:T203" si="45">T$16</f>
        <v>0.1</v>
      </c>
      <c r="U185" s="103">
        <f t="shared" si="43"/>
        <v>3.3156486858994992E-5</v>
      </c>
    </row>
    <row r="186" spans="1:21" ht="12.95" customHeight="1" x14ac:dyDescent="0.2">
      <c r="A186" s="103" t="s">
        <v>41</v>
      </c>
      <c r="B186" s="148"/>
      <c r="C186" s="122">
        <v>47105.521999999997</v>
      </c>
      <c r="D186" s="122" t="s">
        <v>25</v>
      </c>
      <c r="E186" s="103">
        <f t="shared" si="29"/>
        <v>8216.4925058492408</v>
      </c>
      <c r="F186" s="103">
        <f t="shared" si="30"/>
        <v>8216.5</v>
      </c>
      <c r="G186" s="103">
        <f t="shared" si="42"/>
        <v>-7.390700004179962E-3</v>
      </c>
      <c r="I186" s="103">
        <f t="shared" si="44"/>
        <v>-7.390700004179962E-3</v>
      </c>
      <c r="P186" s="103">
        <f t="shared" si="33"/>
        <v>-4.0785594247500126E-2</v>
      </c>
      <c r="Q186" s="121">
        <f t="shared" si="34"/>
        <v>32087.021999999997</v>
      </c>
      <c r="S186" s="103">
        <f t="shared" si="35"/>
        <v>1.1152189615225383E-3</v>
      </c>
      <c r="T186" s="103">
        <f t="shared" si="45"/>
        <v>0.1</v>
      </c>
      <c r="U186" s="103">
        <f t="shared" si="43"/>
        <v>1.1152189615225384E-4</v>
      </c>
    </row>
    <row r="187" spans="1:21" ht="12.95" customHeight="1" x14ac:dyDescent="0.2">
      <c r="A187" s="103" t="s">
        <v>46</v>
      </c>
      <c r="B187" s="148"/>
      <c r="C187" s="122">
        <v>47391.472999999998</v>
      </c>
      <c r="D187" s="122"/>
      <c r="E187" s="103">
        <f t="shared" si="29"/>
        <v>8506.4460830192129</v>
      </c>
      <c r="F187" s="103">
        <f t="shared" si="30"/>
        <v>8506.5</v>
      </c>
      <c r="G187" s="103">
        <f t="shared" si="42"/>
        <v>-5.3172700005234219E-2</v>
      </c>
      <c r="I187" s="103">
        <f t="shared" si="44"/>
        <v>-5.3172700005234219E-2</v>
      </c>
      <c r="P187" s="103">
        <f t="shared" si="33"/>
        <v>-3.3840956941642873E-2</v>
      </c>
      <c r="Q187" s="121">
        <f t="shared" si="34"/>
        <v>32372.972999999998</v>
      </c>
      <c r="S187" s="103">
        <f t="shared" si="35"/>
        <v>3.7371628987671211E-4</v>
      </c>
      <c r="T187" s="103">
        <f t="shared" si="45"/>
        <v>0.1</v>
      </c>
      <c r="U187" s="103">
        <f t="shared" si="43"/>
        <v>3.7371628987671211E-5</v>
      </c>
    </row>
    <row r="188" spans="1:21" ht="12.95" customHeight="1" x14ac:dyDescent="0.2">
      <c r="A188" s="103" t="s">
        <v>46</v>
      </c>
      <c r="B188" s="148"/>
      <c r="C188" s="122">
        <v>47432.42</v>
      </c>
      <c r="D188" s="122"/>
      <c r="E188" s="103">
        <f t="shared" si="29"/>
        <v>8547.9662355082</v>
      </c>
      <c r="F188" s="103">
        <f t="shared" si="30"/>
        <v>8548</v>
      </c>
      <c r="G188" s="103">
        <f t="shared" si="42"/>
        <v>-3.3298399997875094E-2</v>
      </c>
      <c r="I188" s="103">
        <f t="shared" si="44"/>
        <v>-3.3298399997875094E-2</v>
      </c>
      <c r="P188" s="103">
        <f t="shared" si="33"/>
        <v>-3.2830545304817584E-2</v>
      </c>
      <c r="Q188" s="121">
        <f t="shared" si="34"/>
        <v>32413.919999999998</v>
      </c>
      <c r="S188" s="103">
        <f t="shared" si="35"/>
        <v>2.1888801381593772E-7</v>
      </c>
      <c r="T188" s="103">
        <f t="shared" si="45"/>
        <v>0.1</v>
      </c>
      <c r="U188" s="103">
        <f t="shared" si="43"/>
        <v>2.1888801381593773E-8</v>
      </c>
    </row>
    <row r="189" spans="1:21" ht="12.95" customHeight="1" x14ac:dyDescent="0.2">
      <c r="A189" s="103" t="s">
        <v>47</v>
      </c>
      <c r="B189" s="148"/>
      <c r="C189" s="122">
        <v>47439.337</v>
      </c>
      <c r="D189" s="122"/>
      <c r="E189" s="103">
        <f t="shared" si="29"/>
        <v>8554.9800556846822</v>
      </c>
      <c r="F189" s="103">
        <f t="shared" si="30"/>
        <v>8555</v>
      </c>
      <c r="G189" s="103">
        <f t="shared" si="42"/>
        <v>-1.9669000001158565E-2</v>
      </c>
      <c r="I189" s="103">
        <f t="shared" si="44"/>
        <v>-1.9669000001158565E-2</v>
      </c>
      <c r="P189" s="103">
        <f t="shared" si="33"/>
        <v>-3.2660590671550201E-2</v>
      </c>
      <c r="Q189" s="121">
        <f t="shared" si="34"/>
        <v>32420.837</v>
      </c>
      <c r="S189" s="103">
        <f t="shared" si="35"/>
        <v>1.6878142814700698E-4</v>
      </c>
      <c r="T189" s="103">
        <f t="shared" si="45"/>
        <v>0.1</v>
      </c>
      <c r="U189" s="103">
        <f t="shared" si="43"/>
        <v>1.6878142814700699E-5</v>
      </c>
    </row>
    <row r="190" spans="1:21" ht="12.95" customHeight="1" x14ac:dyDescent="0.2">
      <c r="A190" s="103" t="s">
        <v>41</v>
      </c>
      <c r="B190" s="148"/>
      <c r="C190" s="122">
        <v>47461.538999999997</v>
      </c>
      <c r="D190" s="122" t="s">
        <v>25</v>
      </c>
      <c r="E190" s="103">
        <f t="shared" si="29"/>
        <v>8577.492826475227</v>
      </c>
      <c r="F190" s="103">
        <f t="shared" si="30"/>
        <v>8577.5</v>
      </c>
      <c r="G190" s="103">
        <f t="shared" si="42"/>
        <v>-7.0745000048191287E-3</v>
      </c>
      <c r="I190" s="103">
        <f t="shared" si="44"/>
        <v>-7.0745000048191287E-3</v>
      </c>
      <c r="P190" s="103">
        <f t="shared" si="33"/>
        <v>-3.2115602223195538E-2</v>
      </c>
      <c r="Q190" s="121">
        <f t="shared" si="34"/>
        <v>32443.038999999997</v>
      </c>
      <c r="S190" s="103">
        <f t="shared" si="35"/>
        <v>6.2705680031117591E-4</v>
      </c>
      <c r="T190" s="103">
        <f t="shared" si="45"/>
        <v>0.1</v>
      </c>
      <c r="U190" s="103">
        <f t="shared" si="43"/>
        <v>6.2705680031117589E-5</v>
      </c>
    </row>
    <row r="191" spans="1:21" ht="12.95" customHeight="1" x14ac:dyDescent="0.2">
      <c r="A191" s="103" t="s">
        <v>47</v>
      </c>
      <c r="B191" s="148"/>
      <c r="C191" s="122">
        <v>47467.434000000001</v>
      </c>
      <c r="D191" s="122"/>
      <c r="E191" s="103">
        <f t="shared" si="29"/>
        <v>8583.4703412851704</v>
      </c>
      <c r="F191" s="103">
        <f t="shared" si="30"/>
        <v>8583.5</v>
      </c>
      <c r="G191" s="103">
        <f t="shared" si="42"/>
        <v>-2.9249300001538359E-2</v>
      </c>
      <c r="I191" s="103">
        <f t="shared" si="44"/>
        <v>-2.9249300001538359E-2</v>
      </c>
      <c r="P191" s="103">
        <f t="shared" si="33"/>
        <v>-3.1970652076298026E-2</v>
      </c>
      <c r="Q191" s="121">
        <f t="shared" si="34"/>
        <v>32448.934000000001</v>
      </c>
      <c r="S191" s="103">
        <f t="shared" si="35"/>
        <v>7.405757114798744E-6</v>
      </c>
      <c r="T191" s="103">
        <f t="shared" si="45"/>
        <v>0.1</v>
      </c>
      <c r="U191" s="103">
        <f t="shared" si="43"/>
        <v>7.4057571147987448E-7</v>
      </c>
    </row>
    <row r="192" spans="1:21" ht="12.95" customHeight="1" x14ac:dyDescent="0.2">
      <c r="A192" s="103" t="s">
        <v>47</v>
      </c>
      <c r="B192" s="148"/>
      <c r="C192" s="122">
        <v>47468.411999999997</v>
      </c>
      <c r="D192" s="122"/>
      <c r="E192" s="103">
        <f t="shared" si="29"/>
        <v>8584.4620307650839</v>
      </c>
      <c r="F192" s="103">
        <f t="shared" si="30"/>
        <v>8584.5</v>
      </c>
      <c r="G192" s="103">
        <f t="shared" si="42"/>
        <v>-3.7445100002514664E-2</v>
      </c>
      <c r="I192" s="103">
        <f t="shared" si="44"/>
        <v>-3.7445100002514664E-2</v>
      </c>
      <c r="P192" s="103">
        <f t="shared" si="33"/>
        <v>-3.1946510863110997E-2</v>
      </c>
      <c r="Q192" s="121">
        <f t="shared" si="34"/>
        <v>32449.911999999997</v>
      </c>
      <c r="S192" s="103">
        <f t="shared" si="35"/>
        <v>3.0234482523967961E-5</v>
      </c>
      <c r="T192" s="103">
        <f t="shared" si="45"/>
        <v>0.1</v>
      </c>
      <c r="U192" s="103">
        <f t="shared" si="43"/>
        <v>3.0234482523967962E-6</v>
      </c>
    </row>
    <row r="193" spans="1:21" ht="12.95" customHeight="1" x14ac:dyDescent="0.2">
      <c r="A193" s="103" t="s">
        <v>47</v>
      </c>
      <c r="B193" s="148"/>
      <c r="C193" s="122">
        <v>47480.267</v>
      </c>
      <c r="D193" s="122"/>
      <c r="E193" s="103">
        <f t="shared" si="29"/>
        <v>8596.4829702174757</v>
      </c>
      <c r="F193" s="103">
        <f t="shared" si="30"/>
        <v>8596.5</v>
      </c>
      <c r="G193" s="103">
        <f t="shared" si="42"/>
        <v>-1.6794700000900775E-2</v>
      </c>
      <c r="I193" s="103">
        <f t="shared" si="44"/>
        <v>-1.6794700000900775E-2</v>
      </c>
      <c r="P193" s="103">
        <f t="shared" si="33"/>
        <v>-3.1657221087363845E-2</v>
      </c>
      <c r="Q193" s="121">
        <f t="shared" si="34"/>
        <v>32461.767</v>
      </c>
      <c r="S193" s="103">
        <f t="shared" si="35"/>
        <v>2.2089453304555937E-4</v>
      </c>
      <c r="T193" s="103">
        <f t="shared" si="45"/>
        <v>0.1</v>
      </c>
      <c r="U193" s="103">
        <f t="shared" si="43"/>
        <v>2.2089453304555938E-5</v>
      </c>
    </row>
    <row r="194" spans="1:21" ht="12.95" customHeight="1" x14ac:dyDescent="0.2">
      <c r="A194" s="103" t="s">
        <v>48</v>
      </c>
      <c r="B194" s="148"/>
      <c r="C194" s="122">
        <v>47540.394</v>
      </c>
      <c r="D194" s="122"/>
      <c r="E194" s="103">
        <f t="shared" ref="E194:E257" si="46">+(C194-C$7)/C$8</f>
        <v>8657.4515932840113</v>
      </c>
      <c r="F194" s="103">
        <f t="shared" ref="F194:F257" si="47">ROUND(2*E194,0)/2</f>
        <v>8657.5</v>
      </c>
      <c r="G194" s="103">
        <f t="shared" ref="G194:G203" si="48">+C194-(C$7+F194*C$8)</f>
        <v>-4.7738499997649342E-2</v>
      </c>
      <c r="I194" s="103">
        <f t="shared" si="44"/>
        <v>-4.7738499997649342E-2</v>
      </c>
      <c r="P194" s="103">
        <f t="shared" ref="P194:P257" si="49">R$2+R$3*F194++R$4*F194^2+R$5*SIN(RADIANS(R$6*F194+R$7))</f>
        <v>-3.0200731707814375E-2</v>
      </c>
      <c r="Q194" s="121">
        <f t="shared" ref="Q194:Q257" si="50">+C194-15018.5</f>
        <v>32521.894</v>
      </c>
      <c r="S194" s="103">
        <f t="shared" ref="S194:S257" si="51">+(P194-G194)^2</f>
        <v>3.0757331658794093E-4</v>
      </c>
      <c r="T194" s="103">
        <f t="shared" si="45"/>
        <v>0.1</v>
      </c>
      <c r="U194" s="103">
        <f t="shared" ref="U194:U203" si="52">+T194*S194</f>
        <v>3.0757331658794094E-5</v>
      </c>
    </row>
    <row r="195" spans="1:21" ht="12.95" customHeight="1" x14ac:dyDescent="0.2">
      <c r="A195" s="103" t="s">
        <v>48</v>
      </c>
      <c r="B195" s="148"/>
      <c r="C195" s="122">
        <v>47551.266000000003</v>
      </c>
      <c r="D195" s="122"/>
      <c r="E195" s="103">
        <f t="shared" si="46"/>
        <v>8668.4757732693688</v>
      </c>
      <c r="F195" s="103">
        <f t="shared" si="47"/>
        <v>8668.5</v>
      </c>
      <c r="G195" s="103">
        <f t="shared" si="48"/>
        <v>-2.389229999971576E-2</v>
      </c>
      <c r="I195" s="103">
        <f t="shared" si="44"/>
        <v>-2.389229999971576E-2</v>
      </c>
      <c r="P195" s="103">
        <f t="shared" si="49"/>
        <v>-2.9941092455780888E-2</v>
      </c>
      <c r="Q195" s="121">
        <f t="shared" si="50"/>
        <v>32532.766000000003</v>
      </c>
      <c r="S195" s="103">
        <f t="shared" si="51"/>
        <v>3.6587890176550399E-5</v>
      </c>
      <c r="T195" s="103">
        <f t="shared" si="45"/>
        <v>0.1</v>
      </c>
      <c r="U195" s="103">
        <f t="shared" si="52"/>
        <v>3.6587890176550401E-6</v>
      </c>
    </row>
    <row r="196" spans="1:21" ht="12.95" customHeight="1" x14ac:dyDescent="0.2">
      <c r="A196" s="103" t="s">
        <v>49</v>
      </c>
      <c r="B196" s="148"/>
      <c r="C196" s="122">
        <v>47748.504999999997</v>
      </c>
      <c r="D196" s="122"/>
      <c r="E196" s="103">
        <f t="shared" si="46"/>
        <v>8868.4756110297749</v>
      </c>
      <c r="F196" s="103">
        <f t="shared" si="47"/>
        <v>8868.5</v>
      </c>
      <c r="G196" s="103">
        <f t="shared" si="48"/>
        <v>-2.4052300002949778E-2</v>
      </c>
      <c r="I196" s="103">
        <f t="shared" si="44"/>
        <v>-2.4052300002949778E-2</v>
      </c>
      <c r="P196" s="103">
        <f t="shared" si="49"/>
        <v>-2.5465346959747892E-2</v>
      </c>
      <c r="Q196" s="121">
        <f t="shared" si="50"/>
        <v>32730.004999999997</v>
      </c>
      <c r="S196" s="103">
        <f t="shared" si="51"/>
        <v>1.9967017021164115E-6</v>
      </c>
      <c r="T196" s="103">
        <f t="shared" si="45"/>
        <v>0.1</v>
      </c>
      <c r="U196" s="103">
        <f t="shared" si="52"/>
        <v>1.9967017021164116E-7</v>
      </c>
    </row>
    <row r="197" spans="1:21" ht="12.95" customHeight="1" x14ac:dyDescent="0.2">
      <c r="A197" s="103" t="s">
        <v>49</v>
      </c>
      <c r="B197" s="148"/>
      <c r="C197" s="122">
        <v>47754.43</v>
      </c>
      <c r="D197" s="122"/>
      <c r="E197" s="103">
        <f t="shared" si="46"/>
        <v>8874.483545762414</v>
      </c>
      <c r="F197" s="103">
        <f t="shared" si="47"/>
        <v>8874.5</v>
      </c>
      <c r="G197" s="103">
        <f t="shared" si="48"/>
        <v>-1.6227100000833161E-2</v>
      </c>
      <c r="I197" s="103">
        <f t="shared" si="44"/>
        <v>-1.6227100000833161E-2</v>
      </c>
      <c r="P197" s="103">
        <f t="shared" si="49"/>
        <v>-2.5340164326383106E-2</v>
      </c>
      <c r="Q197" s="121">
        <f t="shared" si="50"/>
        <v>32735.93</v>
      </c>
      <c r="S197" s="103">
        <f t="shared" si="51"/>
        <v>8.3047941401611077E-5</v>
      </c>
      <c r="T197" s="103">
        <f t="shared" si="45"/>
        <v>0.1</v>
      </c>
      <c r="U197" s="103">
        <f t="shared" si="52"/>
        <v>8.3047941401611074E-6</v>
      </c>
    </row>
    <row r="198" spans="1:21" ht="12.95" customHeight="1" x14ac:dyDescent="0.2">
      <c r="A198" s="103" t="s">
        <v>49</v>
      </c>
      <c r="B198" s="148"/>
      <c r="C198" s="122">
        <v>47757.392999999996</v>
      </c>
      <c r="D198" s="122"/>
      <c r="E198" s="103">
        <f t="shared" si="46"/>
        <v>8877.4880201274391</v>
      </c>
      <c r="F198" s="103">
        <f t="shared" si="47"/>
        <v>8877.5</v>
      </c>
      <c r="G198" s="103">
        <f t="shared" si="48"/>
        <v>-1.1814500001491979E-2</v>
      </c>
      <c r="I198" s="103">
        <f t="shared" si="44"/>
        <v>-1.1814500001491979E-2</v>
      </c>
      <c r="P198" s="103">
        <f t="shared" si="49"/>
        <v>-2.527781052655961E-2</v>
      </c>
      <c r="Q198" s="121">
        <f t="shared" si="50"/>
        <v>32738.892999999996</v>
      </c>
      <c r="S198" s="103">
        <f t="shared" si="51"/>
        <v>1.8126073029439685E-4</v>
      </c>
      <c r="T198" s="103">
        <f t="shared" si="45"/>
        <v>0.1</v>
      </c>
      <c r="U198" s="103">
        <f t="shared" si="52"/>
        <v>1.8126073029439686E-5</v>
      </c>
    </row>
    <row r="199" spans="1:21" ht="12.95" customHeight="1" x14ac:dyDescent="0.2">
      <c r="A199" s="103" t="s">
        <v>49</v>
      </c>
      <c r="B199" s="148"/>
      <c r="C199" s="122">
        <v>47758.362000000001</v>
      </c>
      <c r="D199" s="122"/>
      <c r="E199" s="103">
        <f t="shared" si="46"/>
        <v>8878.4705836305548</v>
      </c>
      <c r="F199" s="103">
        <f t="shared" si="47"/>
        <v>8878.5</v>
      </c>
      <c r="G199" s="103">
        <f t="shared" si="48"/>
        <v>-2.9010300000663847E-2</v>
      </c>
      <c r="I199" s="103">
        <f t="shared" si="44"/>
        <v>-2.9010300000663847E-2</v>
      </c>
      <c r="P199" s="103">
        <f t="shared" si="49"/>
        <v>-2.5257061380225466E-2</v>
      </c>
      <c r="Q199" s="121">
        <f t="shared" si="50"/>
        <v>32739.862000000001</v>
      </c>
      <c r="S199" s="103">
        <f t="shared" si="51"/>
        <v>1.4086800141950196E-5</v>
      </c>
      <c r="T199" s="103">
        <f t="shared" si="45"/>
        <v>0.1</v>
      </c>
      <c r="U199" s="103">
        <f t="shared" si="52"/>
        <v>1.4086800141950197E-6</v>
      </c>
    </row>
    <row r="200" spans="1:21" ht="12.95" customHeight="1" x14ac:dyDescent="0.2">
      <c r="A200" s="103" t="s">
        <v>49</v>
      </c>
      <c r="B200" s="148"/>
      <c r="C200" s="122">
        <v>47794.370999999999</v>
      </c>
      <c r="D200" s="122"/>
      <c r="E200" s="103">
        <f t="shared" si="46"/>
        <v>8914.9836168436323</v>
      </c>
      <c r="F200" s="103">
        <f t="shared" si="47"/>
        <v>8915</v>
      </c>
      <c r="G200" s="103">
        <f t="shared" si="48"/>
        <v>-1.6156999998202082E-2</v>
      </c>
      <c r="I200" s="103">
        <f t="shared" si="44"/>
        <v>-1.6156999998202082E-2</v>
      </c>
      <c r="P200" s="103">
        <f t="shared" si="49"/>
        <v>-2.4512214326687692E-2</v>
      </c>
      <c r="Q200" s="121">
        <f t="shared" si="50"/>
        <v>32775.870999999999</v>
      </c>
      <c r="S200" s="103">
        <f t="shared" si="51"/>
        <v>6.9809606474931238E-5</v>
      </c>
      <c r="T200" s="103">
        <f t="shared" si="45"/>
        <v>0.1</v>
      </c>
      <c r="U200" s="103">
        <f t="shared" si="52"/>
        <v>6.9809606474931238E-6</v>
      </c>
    </row>
    <row r="201" spans="1:21" ht="12.95" customHeight="1" x14ac:dyDescent="0.2">
      <c r="A201" s="103" t="s">
        <v>50</v>
      </c>
      <c r="B201" s="148"/>
      <c r="C201" s="122">
        <v>47822.457999999999</v>
      </c>
      <c r="D201" s="122"/>
      <c r="E201" s="103">
        <f t="shared" si="46"/>
        <v>8943.4637624698862</v>
      </c>
      <c r="F201" s="103">
        <f t="shared" si="47"/>
        <v>8943.5</v>
      </c>
      <c r="G201" s="103">
        <f t="shared" si="48"/>
        <v>-3.5737300000619143E-2</v>
      </c>
      <c r="I201" s="103">
        <f t="shared" si="44"/>
        <v>-3.5737300000619143E-2</v>
      </c>
      <c r="P201" s="103">
        <f t="shared" si="49"/>
        <v>-2.3948328010082131E-2</v>
      </c>
      <c r="Q201" s="121">
        <f t="shared" si="50"/>
        <v>32803.957999999999</v>
      </c>
      <c r="S201" s="103">
        <f t="shared" si="51"/>
        <v>1.3897986059366619E-4</v>
      </c>
      <c r="T201" s="103">
        <f t="shared" si="45"/>
        <v>0.1</v>
      </c>
      <c r="U201" s="103">
        <f t="shared" si="52"/>
        <v>1.389798605936662E-5</v>
      </c>
    </row>
    <row r="202" spans="1:21" ht="12.95" customHeight="1" x14ac:dyDescent="0.2">
      <c r="A202" s="103" t="s">
        <v>50</v>
      </c>
      <c r="B202" s="148"/>
      <c r="C202" s="122">
        <v>47823.447999999997</v>
      </c>
      <c r="D202" s="122"/>
      <c r="E202" s="103">
        <f t="shared" si="46"/>
        <v>8944.4676199188816</v>
      </c>
      <c r="F202" s="103">
        <f t="shared" si="47"/>
        <v>8944.5</v>
      </c>
      <c r="G202" s="103">
        <f t="shared" si="48"/>
        <v>-3.1933099999150727E-2</v>
      </c>
      <c r="I202" s="103">
        <f t="shared" si="44"/>
        <v>-3.1933099999150727E-2</v>
      </c>
      <c r="P202" s="103">
        <f t="shared" si="49"/>
        <v>-2.3928836932850195E-2</v>
      </c>
      <c r="Q202" s="121">
        <f t="shared" si="50"/>
        <v>32804.947999999997</v>
      </c>
      <c r="S202" s="103">
        <f t="shared" si="51"/>
        <v>6.4068227234542798E-5</v>
      </c>
      <c r="T202" s="103">
        <f t="shared" si="45"/>
        <v>0.1</v>
      </c>
      <c r="U202" s="103">
        <f t="shared" si="52"/>
        <v>6.4068227234542805E-6</v>
      </c>
    </row>
    <row r="203" spans="1:21" ht="12.95" customHeight="1" x14ac:dyDescent="0.2">
      <c r="A203" s="103" t="s">
        <v>50</v>
      </c>
      <c r="B203" s="148"/>
      <c r="C203" s="122">
        <v>47826.43</v>
      </c>
      <c r="D203" s="122"/>
      <c r="E203" s="103">
        <f t="shared" si="46"/>
        <v>8947.4913602349552</v>
      </c>
      <c r="F203" s="103">
        <f t="shared" si="47"/>
        <v>8947.5</v>
      </c>
      <c r="G203" s="103">
        <f t="shared" si="48"/>
        <v>-8.5204999995767139E-3</v>
      </c>
      <c r="I203" s="103">
        <f t="shared" si="44"/>
        <v>-8.5204999995767139E-3</v>
      </c>
      <c r="P203" s="103">
        <f t="shared" si="49"/>
        <v>-2.3870485911794387E-2</v>
      </c>
      <c r="Q203" s="121">
        <f t="shared" si="50"/>
        <v>32807.93</v>
      </c>
      <c r="S203" s="103">
        <f t="shared" si="51"/>
        <v>2.3562206750528102E-4</v>
      </c>
      <c r="T203" s="103">
        <f t="shared" si="45"/>
        <v>0.1</v>
      </c>
      <c r="U203" s="103">
        <f t="shared" si="52"/>
        <v>2.3562206750528104E-5</v>
      </c>
    </row>
    <row r="204" spans="1:21" ht="12.95" customHeight="1" x14ac:dyDescent="0.2">
      <c r="A204" s="103" t="s">
        <v>51</v>
      </c>
      <c r="B204" s="148"/>
      <c r="C204" s="122">
        <v>47894.413</v>
      </c>
      <c r="D204" s="122"/>
      <c r="E204" s="103">
        <f t="shared" si="46"/>
        <v>9016.4259470583838</v>
      </c>
      <c r="F204" s="103">
        <f t="shared" si="47"/>
        <v>9016.5</v>
      </c>
      <c r="I204" s="103">
        <f t="shared" si="44"/>
        <v>0</v>
      </c>
      <c r="P204" s="103">
        <f t="shared" si="49"/>
        <v>-2.258122942807549E-2</v>
      </c>
      <c r="Q204" s="121">
        <f t="shared" si="50"/>
        <v>32875.913</v>
      </c>
      <c r="R204" s="103">
        <f>+C204-(C$7+F204*C$8)</f>
        <v>-7.3030699997616466E-2</v>
      </c>
      <c r="S204" s="103">
        <f t="shared" si="51"/>
        <v>5.0991192248338248E-4</v>
      </c>
    </row>
    <row r="205" spans="1:21" ht="12.95" customHeight="1" x14ac:dyDescent="0.2">
      <c r="A205" s="103" t="s">
        <v>51</v>
      </c>
      <c r="B205" s="148"/>
      <c r="C205" s="122">
        <v>47905.294000000002</v>
      </c>
      <c r="D205" s="122"/>
      <c r="E205" s="103">
        <f t="shared" si="46"/>
        <v>9027.4592530205482</v>
      </c>
      <c r="F205" s="103">
        <f t="shared" si="47"/>
        <v>9027.5</v>
      </c>
      <c r="G205" s="103">
        <f>+C205-(C$7+F205*C$8)</f>
        <v>-4.0184499994211365E-2</v>
      </c>
      <c r="I205" s="103">
        <f t="shared" si="44"/>
        <v>-4.0184499994211365E-2</v>
      </c>
      <c r="P205" s="103">
        <f t="shared" si="49"/>
        <v>-2.2385488867051245E-2</v>
      </c>
      <c r="Q205" s="121">
        <f t="shared" si="50"/>
        <v>32886.794000000002</v>
      </c>
      <c r="S205" s="103">
        <f t="shared" si="51"/>
        <v>3.1680479710476973E-4</v>
      </c>
      <c r="T205" s="103">
        <f>T$16</f>
        <v>0.1</v>
      </c>
      <c r="U205" s="103">
        <f>+T205*S205</f>
        <v>3.1680479710476977E-5</v>
      </c>
    </row>
    <row r="206" spans="1:21" ht="12.95" customHeight="1" x14ac:dyDescent="0.2">
      <c r="A206" s="103" t="s">
        <v>51</v>
      </c>
      <c r="B206" s="148"/>
      <c r="C206" s="122">
        <v>47906.252</v>
      </c>
      <c r="D206" s="122"/>
      <c r="E206" s="103">
        <f t="shared" si="46"/>
        <v>9028.4306625520003</v>
      </c>
      <c r="F206" s="103">
        <f t="shared" si="47"/>
        <v>9028.5</v>
      </c>
      <c r="I206" s="103">
        <f t="shared" si="44"/>
        <v>0</v>
      </c>
      <c r="P206" s="103">
        <f t="shared" si="49"/>
        <v>-2.236783349600371E-2</v>
      </c>
      <c r="Q206" s="121">
        <f t="shared" si="50"/>
        <v>32887.752</v>
      </c>
      <c r="R206" s="103">
        <f>+C206-(C$7+F206*C$8)</f>
        <v>-6.8380299999262206E-2</v>
      </c>
      <c r="S206" s="103">
        <f t="shared" si="51"/>
        <v>5.0031997530494557E-4</v>
      </c>
    </row>
    <row r="207" spans="1:21" ht="12.95" customHeight="1" x14ac:dyDescent="0.2">
      <c r="A207" s="103" t="s">
        <v>52</v>
      </c>
      <c r="B207" s="148"/>
      <c r="C207" s="122">
        <v>48106.47</v>
      </c>
      <c r="D207" s="122"/>
      <c r="E207" s="103">
        <f t="shared" si="46"/>
        <v>9231.4511986362158</v>
      </c>
      <c r="F207" s="103">
        <f t="shared" si="47"/>
        <v>9231.5</v>
      </c>
      <c r="G207" s="103">
        <f t="shared" ref="G207:G215" si="53">+C207-(C$7+F207*C$8)</f>
        <v>-4.8127699999895412E-2</v>
      </c>
      <c r="I207" s="103">
        <f t="shared" si="44"/>
        <v>-4.8127699999895412E-2</v>
      </c>
      <c r="P207" s="103">
        <f t="shared" si="49"/>
        <v>-1.9311682538565071E-2</v>
      </c>
      <c r="Q207" s="121">
        <f t="shared" si="50"/>
        <v>33087.97</v>
      </c>
      <c r="S207" s="103">
        <f t="shared" si="51"/>
        <v>8.3036286233169516E-4</v>
      </c>
      <c r="T207" s="103">
        <f t="shared" ref="T207:T215" si="54">T$16</f>
        <v>0.1</v>
      </c>
      <c r="U207" s="103">
        <f t="shared" ref="U207:U215" si="55">+T207*S207</f>
        <v>8.3036286233169527E-5</v>
      </c>
    </row>
    <row r="208" spans="1:21" ht="12.95" customHeight="1" x14ac:dyDescent="0.2">
      <c r="A208" s="103" t="s">
        <v>52</v>
      </c>
      <c r="B208" s="148"/>
      <c r="C208" s="122">
        <v>48108.461000000003</v>
      </c>
      <c r="D208" s="122"/>
      <c r="E208" s="103">
        <f t="shared" si="46"/>
        <v>9233.4700675058684</v>
      </c>
      <c r="F208" s="103">
        <f t="shared" si="47"/>
        <v>9233.5</v>
      </c>
      <c r="G208" s="103">
        <f t="shared" si="53"/>
        <v>-2.9519299998355564E-2</v>
      </c>
      <c r="I208" s="103">
        <f t="shared" si="44"/>
        <v>-2.9519299998355564E-2</v>
      </c>
      <c r="P208" s="103">
        <f t="shared" si="49"/>
        <v>-1.9287212744923166E-2</v>
      </c>
      <c r="Q208" s="121">
        <f t="shared" si="50"/>
        <v>33089.961000000003</v>
      </c>
      <c r="S208" s="103">
        <f t="shared" si="51"/>
        <v>1.0469560956185374E-4</v>
      </c>
      <c r="T208" s="103">
        <f t="shared" si="54"/>
        <v>0.1</v>
      </c>
      <c r="U208" s="103">
        <f t="shared" si="55"/>
        <v>1.0469560956185375E-5</v>
      </c>
    </row>
    <row r="209" spans="1:21" ht="12.95" customHeight="1" x14ac:dyDescent="0.2">
      <c r="A209" s="103" t="s">
        <v>52</v>
      </c>
      <c r="B209" s="148"/>
      <c r="C209" s="122">
        <v>48112.428999999996</v>
      </c>
      <c r="D209" s="122"/>
      <c r="E209" s="103">
        <f t="shared" si="46"/>
        <v>9237.4936092812368</v>
      </c>
      <c r="F209" s="103">
        <f t="shared" si="47"/>
        <v>9237.5</v>
      </c>
      <c r="G209" s="103">
        <f t="shared" si="53"/>
        <v>-6.3025000054039992E-3</v>
      </c>
      <c r="I209" s="103">
        <f t="shared" si="44"/>
        <v>-6.3025000054039992E-3</v>
      </c>
      <c r="P209" s="103">
        <f t="shared" si="49"/>
        <v>-1.9238625693658019E-2</v>
      </c>
      <c r="Q209" s="121">
        <f t="shared" si="50"/>
        <v>33093.928999999996</v>
      </c>
      <c r="S209" s="103">
        <f t="shared" si="51"/>
        <v>1.6734334782230552E-4</v>
      </c>
      <c r="T209" s="103">
        <f t="shared" si="54"/>
        <v>0.1</v>
      </c>
      <c r="U209" s="103">
        <f t="shared" si="55"/>
        <v>1.6734334782230552E-5</v>
      </c>
    </row>
    <row r="210" spans="1:21" ht="12.95" customHeight="1" x14ac:dyDescent="0.2">
      <c r="A210" s="103" t="s">
        <v>52</v>
      </c>
      <c r="B210" s="148"/>
      <c r="C210" s="122">
        <v>48113.434000000001</v>
      </c>
      <c r="D210" s="122"/>
      <c r="E210" s="103">
        <f t="shared" si="46"/>
        <v>9238.5126766915873</v>
      </c>
      <c r="F210" s="103">
        <f t="shared" si="47"/>
        <v>9238.5</v>
      </c>
      <c r="G210" s="103">
        <f t="shared" si="53"/>
        <v>1.2501700002758298E-2</v>
      </c>
      <c r="I210" s="103">
        <f t="shared" si="44"/>
        <v>1.2501700002758298E-2</v>
      </c>
      <c r="P210" s="103">
        <f t="shared" si="49"/>
        <v>-1.9226552516156802E-2</v>
      </c>
      <c r="Q210" s="121">
        <f t="shared" si="50"/>
        <v>33094.934000000001</v>
      </c>
      <c r="S210" s="103">
        <f t="shared" si="51"/>
        <v>1.0066820079040427E-3</v>
      </c>
      <c r="T210" s="103">
        <f t="shared" si="54"/>
        <v>0.1</v>
      </c>
      <c r="U210" s="103">
        <f t="shared" si="55"/>
        <v>1.0066820079040427E-4</v>
      </c>
    </row>
    <row r="211" spans="1:21" ht="12.95" customHeight="1" x14ac:dyDescent="0.2">
      <c r="A211" s="103" t="s">
        <v>52</v>
      </c>
      <c r="B211" s="148"/>
      <c r="C211" s="122">
        <v>48115.396000000001</v>
      </c>
      <c r="D211" s="122"/>
      <c r="E211" s="103">
        <f t="shared" si="46"/>
        <v>9240.5021396359643</v>
      </c>
      <c r="F211" s="103">
        <f t="shared" si="47"/>
        <v>9240.5</v>
      </c>
      <c r="G211" s="103">
        <f t="shared" si="53"/>
        <v>2.110100002028048E-3</v>
      </c>
      <c r="I211" s="103">
        <f t="shared" si="44"/>
        <v>2.110100002028048E-3</v>
      </c>
      <c r="P211" s="103">
        <f t="shared" si="49"/>
        <v>-1.9202494631057165E-2</v>
      </c>
      <c r="Q211" s="121">
        <f t="shared" si="50"/>
        <v>33096.896000000001</v>
      </c>
      <c r="S211" s="103">
        <f t="shared" si="51"/>
        <v>4.5422668999421266E-4</v>
      </c>
      <c r="T211" s="103">
        <f t="shared" si="54"/>
        <v>0.1</v>
      </c>
      <c r="U211" s="103">
        <f t="shared" si="55"/>
        <v>4.542266899942127E-5</v>
      </c>
    </row>
    <row r="212" spans="1:21" ht="12.95" customHeight="1" x14ac:dyDescent="0.2">
      <c r="A212" s="103" t="s">
        <v>52</v>
      </c>
      <c r="B212" s="148"/>
      <c r="C212" s="122">
        <v>48146.434999999998</v>
      </c>
      <c r="D212" s="122"/>
      <c r="E212" s="103">
        <f t="shared" si="46"/>
        <v>9271.9756056555889</v>
      </c>
      <c r="F212" s="103">
        <f t="shared" si="47"/>
        <v>9272</v>
      </c>
      <c r="G212" s="103">
        <f t="shared" si="53"/>
        <v>-2.4057599999650847E-2</v>
      </c>
      <c r="I212" s="103">
        <f t="shared" si="44"/>
        <v>-2.4057599999650847E-2</v>
      </c>
      <c r="P212" s="103">
        <f t="shared" si="49"/>
        <v>-1.883928462945177E-2</v>
      </c>
      <c r="Q212" s="121">
        <f t="shared" si="50"/>
        <v>33127.934999999998</v>
      </c>
      <c r="S212" s="103">
        <f t="shared" si="51"/>
        <v>2.7230815302855934E-5</v>
      </c>
      <c r="T212" s="103">
        <f t="shared" si="54"/>
        <v>0.1</v>
      </c>
      <c r="U212" s="103">
        <f t="shared" si="55"/>
        <v>2.7230815302855936E-6</v>
      </c>
    </row>
    <row r="213" spans="1:21" ht="12.95" customHeight="1" x14ac:dyDescent="0.2">
      <c r="A213" s="103" t="s">
        <v>52</v>
      </c>
      <c r="B213" s="148"/>
      <c r="C213" s="122">
        <v>48187.39</v>
      </c>
      <c r="D213" s="122"/>
      <c r="E213" s="103">
        <f t="shared" si="46"/>
        <v>9313.5038701239646</v>
      </c>
      <c r="F213" s="103">
        <f t="shared" si="47"/>
        <v>9313.5</v>
      </c>
      <c r="G213" s="103">
        <f t="shared" si="53"/>
        <v>3.8167000020621344E-3</v>
      </c>
      <c r="I213" s="103">
        <f t="shared" si="44"/>
        <v>3.8167000020621344E-3</v>
      </c>
      <c r="P213" s="103">
        <f t="shared" si="49"/>
        <v>-1.840669458144269E-2</v>
      </c>
      <c r="Q213" s="121">
        <f t="shared" si="50"/>
        <v>33168.89</v>
      </c>
      <c r="S213" s="103">
        <f t="shared" si="51"/>
        <v>4.9387926681415163E-4</v>
      </c>
      <c r="T213" s="103">
        <f t="shared" si="54"/>
        <v>0.1</v>
      </c>
      <c r="U213" s="103">
        <f t="shared" si="55"/>
        <v>4.9387926681415163E-5</v>
      </c>
    </row>
    <row r="214" spans="1:21" ht="12.95" customHeight="1" x14ac:dyDescent="0.2">
      <c r="A214" s="103" t="s">
        <v>52</v>
      </c>
      <c r="B214" s="148"/>
      <c r="C214" s="122">
        <v>48189.357000000004</v>
      </c>
      <c r="D214" s="122"/>
      <c r="E214" s="103">
        <f t="shared" si="46"/>
        <v>9315.4984030554624</v>
      </c>
      <c r="F214" s="103">
        <f t="shared" si="47"/>
        <v>9315.5</v>
      </c>
      <c r="G214" s="103">
        <f t="shared" si="53"/>
        <v>-1.5748999940115027E-3</v>
      </c>
      <c r="I214" s="103">
        <f t="shared" si="44"/>
        <v>-1.5748999940115027E-3</v>
      </c>
      <c r="P214" s="103">
        <f t="shared" si="49"/>
        <v>-1.8387188877072327E-2</v>
      </c>
      <c r="Q214" s="121">
        <f t="shared" si="50"/>
        <v>33170.857000000004</v>
      </c>
      <c r="S214" s="103">
        <f t="shared" si="51"/>
        <v>2.8265305748749058E-4</v>
      </c>
      <c r="T214" s="103">
        <f t="shared" si="54"/>
        <v>0.1</v>
      </c>
      <c r="U214" s="103">
        <f t="shared" si="55"/>
        <v>2.826530574874906E-5</v>
      </c>
    </row>
    <row r="215" spans="1:21" ht="12.95" customHeight="1" x14ac:dyDescent="0.2">
      <c r="A215" s="103" t="s">
        <v>53</v>
      </c>
      <c r="B215" s="148"/>
      <c r="C215" s="122">
        <v>48260.37</v>
      </c>
      <c r="D215" s="122"/>
      <c r="E215" s="103">
        <f t="shared" si="46"/>
        <v>9387.5054020712741</v>
      </c>
      <c r="F215" s="103">
        <f t="shared" si="47"/>
        <v>9387.5</v>
      </c>
      <c r="G215" s="103">
        <f t="shared" si="53"/>
        <v>5.3275000027497299E-3</v>
      </c>
      <c r="I215" s="103">
        <f t="shared" si="44"/>
        <v>5.3275000027497299E-3</v>
      </c>
      <c r="P215" s="103">
        <f t="shared" si="49"/>
        <v>-1.7769140639812712E-2</v>
      </c>
      <c r="Q215" s="121">
        <f t="shared" si="50"/>
        <v>33241.870000000003</v>
      </c>
      <c r="S215" s="103">
        <f t="shared" si="51"/>
        <v>5.3345480897166726E-4</v>
      </c>
      <c r="T215" s="103">
        <f t="shared" si="54"/>
        <v>0.1</v>
      </c>
      <c r="U215" s="103">
        <f t="shared" si="55"/>
        <v>5.3345480897166732E-5</v>
      </c>
    </row>
    <row r="216" spans="1:21" ht="12.95" customHeight="1" x14ac:dyDescent="0.2">
      <c r="A216" s="103" t="s">
        <v>54</v>
      </c>
      <c r="B216" s="148"/>
      <c r="C216" s="122">
        <v>48438.419000000002</v>
      </c>
      <c r="D216" s="122"/>
      <c r="E216" s="103">
        <f t="shared" si="46"/>
        <v>9568.0466292799083</v>
      </c>
      <c r="F216" s="103">
        <f t="shared" si="47"/>
        <v>9568</v>
      </c>
      <c r="I216" s="103">
        <f t="shared" si="44"/>
        <v>0</v>
      </c>
      <c r="P216" s="103">
        <f t="shared" si="49"/>
        <v>-1.6968347913111307E-2</v>
      </c>
      <c r="Q216" s="121">
        <f t="shared" si="50"/>
        <v>33419.919000000002</v>
      </c>
      <c r="R216" s="103">
        <f>+C216-(C$7+F216*C$8)</f>
        <v>4.5985600001586135E-2</v>
      </c>
      <c r="S216" s="103">
        <f t="shared" si="51"/>
        <v>2.8792483090038886E-4</v>
      </c>
    </row>
    <row r="217" spans="1:21" ht="12.95" customHeight="1" x14ac:dyDescent="0.2">
      <c r="A217" s="103" t="s">
        <v>54</v>
      </c>
      <c r="B217" s="148"/>
      <c r="C217" s="122">
        <v>48439.400999999998</v>
      </c>
      <c r="D217" s="122"/>
      <c r="E217" s="103">
        <f t="shared" si="46"/>
        <v>9569.0423747495151</v>
      </c>
      <c r="F217" s="103">
        <f t="shared" si="47"/>
        <v>9569</v>
      </c>
      <c r="I217" s="103">
        <f t="shared" ref="I217:I248" si="56">G217</f>
        <v>0</v>
      </c>
      <c r="P217" s="103">
        <f t="shared" si="49"/>
        <v>-1.6966977040685109E-2</v>
      </c>
      <c r="Q217" s="121">
        <f t="shared" si="50"/>
        <v>33420.900999999998</v>
      </c>
      <c r="R217" s="103">
        <f>+C217-(C$7+F217*C$8)</f>
        <v>4.1789800001424737E-2</v>
      </c>
      <c r="S217" s="103">
        <f t="shared" si="51"/>
        <v>2.8787830989913563E-4</v>
      </c>
    </row>
    <row r="218" spans="1:21" ht="12.95" customHeight="1" x14ac:dyDescent="0.2">
      <c r="A218" s="103" t="s">
        <v>55</v>
      </c>
      <c r="B218" s="148"/>
      <c r="C218" s="122">
        <v>48499.502999999997</v>
      </c>
      <c r="D218" s="122"/>
      <c r="E218" s="103">
        <f t="shared" si="46"/>
        <v>9629.9856478804686</v>
      </c>
      <c r="F218" s="103">
        <f t="shared" si="47"/>
        <v>9630</v>
      </c>
      <c r="G218" s="103">
        <f t="shared" ref="G218:G260" si="57">+C218-(C$7+F218*C$8)</f>
        <v>-1.4154000004054978E-2</v>
      </c>
      <c r="I218" s="103">
        <f t="shared" si="56"/>
        <v>-1.4154000004054978E-2</v>
      </c>
      <c r="P218" s="103">
        <f t="shared" si="49"/>
        <v>-1.6948175880990173E-2</v>
      </c>
      <c r="Q218" s="121">
        <f t="shared" si="50"/>
        <v>33481.002999999997</v>
      </c>
      <c r="S218" s="103">
        <f t="shared" si="51"/>
        <v>7.8074188312465605E-6</v>
      </c>
      <c r="T218" s="103">
        <f t="shared" ref="T218:T248" si="58">T$16</f>
        <v>0.1</v>
      </c>
      <c r="U218" s="103">
        <f t="shared" ref="U218:U260" si="59">+T218*S218</f>
        <v>7.8074188312465613E-7</v>
      </c>
    </row>
    <row r="219" spans="1:21" ht="12.95" customHeight="1" x14ac:dyDescent="0.2">
      <c r="A219" s="103" t="s">
        <v>55</v>
      </c>
      <c r="B219" s="148"/>
      <c r="C219" s="122">
        <v>48499.504000000001</v>
      </c>
      <c r="D219" s="122"/>
      <c r="E219" s="103">
        <f t="shared" si="46"/>
        <v>9629.986661877896</v>
      </c>
      <c r="F219" s="103">
        <f t="shared" si="47"/>
        <v>9630</v>
      </c>
      <c r="G219" s="103">
        <f t="shared" si="57"/>
        <v>-1.3154000000213273E-2</v>
      </c>
      <c r="I219" s="103">
        <f t="shared" si="56"/>
        <v>-1.3154000000213273E-2</v>
      </c>
      <c r="P219" s="103">
        <f t="shared" si="49"/>
        <v>-1.6948175880990173E-2</v>
      </c>
      <c r="Q219" s="121">
        <f t="shared" si="50"/>
        <v>33481.004000000001</v>
      </c>
      <c r="S219" s="103">
        <f t="shared" si="51"/>
        <v>1.4395770614269162E-5</v>
      </c>
      <c r="T219" s="103">
        <f t="shared" si="58"/>
        <v>0.1</v>
      </c>
      <c r="U219" s="103">
        <f t="shared" si="59"/>
        <v>1.4395770614269163E-6</v>
      </c>
    </row>
    <row r="220" spans="1:21" ht="12.95" customHeight="1" x14ac:dyDescent="0.2">
      <c r="A220" s="103" t="s">
        <v>56</v>
      </c>
      <c r="B220" s="148"/>
      <c r="C220" s="122">
        <v>48503.46</v>
      </c>
      <c r="D220" s="122"/>
      <c r="E220" s="103">
        <f t="shared" si="46"/>
        <v>9633.9980356841916</v>
      </c>
      <c r="F220" s="103">
        <f t="shared" si="47"/>
        <v>9634</v>
      </c>
      <c r="G220" s="103">
        <f t="shared" si="57"/>
        <v>-1.9372000024304725E-3</v>
      </c>
      <c r="I220" s="103">
        <f t="shared" si="56"/>
        <v>-1.9372000024304725E-3</v>
      </c>
      <c r="P220" s="103">
        <f t="shared" si="49"/>
        <v>-1.6951405922935626E-2</v>
      </c>
      <c r="Q220" s="121">
        <f t="shared" si="50"/>
        <v>33484.959999999999</v>
      </c>
      <c r="S220" s="103">
        <f t="shared" si="51"/>
        <v>2.2542637942333201E-4</v>
      </c>
      <c r="T220" s="103">
        <f t="shared" si="58"/>
        <v>0.1</v>
      </c>
      <c r="U220" s="103">
        <f t="shared" si="59"/>
        <v>2.2542637942333201E-5</v>
      </c>
    </row>
    <row r="221" spans="1:21" ht="12.95" customHeight="1" x14ac:dyDescent="0.2">
      <c r="A221" s="103" t="s">
        <v>56</v>
      </c>
      <c r="B221" s="148"/>
      <c r="C221" s="122">
        <v>48504.432000000001</v>
      </c>
      <c r="D221" s="122"/>
      <c r="E221" s="103">
        <f t="shared" si="46"/>
        <v>9634.9836411795714</v>
      </c>
      <c r="F221" s="103">
        <f t="shared" si="47"/>
        <v>9635</v>
      </c>
      <c r="G221" s="103">
        <f t="shared" si="57"/>
        <v>-1.6132999997353181E-2</v>
      </c>
      <c r="I221" s="103">
        <f t="shared" si="56"/>
        <v>-1.6132999997353181E-2</v>
      </c>
      <c r="P221" s="103">
        <f t="shared" si="49"/>
        <v>-1.6952299327560653E-2</v>
      </c>
      <c r="Q221" s="121">
        <f t="shared" si="50"/>
        <v>33485.932000000001</v>
      </c>
      <c r="S221" s="103">
        <f t="shared" si="51"/>
        <v>6.7125139247841141E-7</v>
      </c>
      <c r="T221" s="103">
        <f t="shared" si="58"/>
        <v>0.1</v>
      </c>
      <c r="U221" s="103">
        <f t="shared" si="59"/>
        <v>6.7125139247841141E-8</v>
      </c>
    </row>
    <row r="222" spans="1:21" ht="12.95" customHeight="1" x14ac:dyDescent="0.2">
      <c r="A222" s="103" t="s">
        <v>56</v>
      </c>
      <c r="B222" s="148"/>
      <c r="C222" s="122">
        <v>48507.394</v>
      </c>
      <c r="D222" s="122"/>
      <c r="E222" s="103">
        <f t="shared" si="46"/>
        <v>9637.9871015471781</v>
      </c>
      <c r="F222" s="103">
        <f t="shared" si="47"/>
        <v>9638</v>
      </c>
      <c r="G222" s="103">
        <f t="shared" si="57"/>
        <v>-1.2720400001853704E-2</v>
      </c>
      <c r="I222" s="103">
        <f t="shared" si="56"/>
        <v>-1.2720400001853704E-2</v>
      </c>
      <c r="P222" s="103">
        <f t="shared" si="49"/>
        <v>-1.6955185690088328E-2</v>
      </c>
      <c r="Q222" s="121">
        <f t="shared" si="50"/>
        <v>33488.894</v>
      </c>
      <c r="S222" s="103">
        <f t="shared" si="51"/>
        <v>1.7933409825276792E-5</v>
      </c>
      <c r="T222" s="103">
        <f t="shared" si="58"/>
        <v>0.1</v>
      </c>
      <c r="U222" s="103">
        <f t="shared" si="59"/>
        <v>1.7933409825276793E-6</v>
      </c>
    </row>
    <row r="223" spans="1:21" ht="12.95" customHeight="1" x14ac:dyDescent="0.2">
      <c r="A223" s="103" t="s">
        <v>56</v>
      </c>
      <c r="B223" s="148"/>
      <c r="C223" s="122">
        <v>48538.466</v>
      </c>
      <c r="D223" s="122"/>
      <c r="E223" s="103">
        <f t="shared" si="46"/>
        <v>9669.4940294817734</v>
      </c>
      <c r="F223" s="103">
        <f t="shared" si="47"/>
        <v>9669.5</v>
      </c>
      <c r="G223" s="103">
        <f t="shared" si="57"/>
        <v>-5.8881000004475936E-3</v>
      </c>
      <c r="I223" s="103">
        <f t="shared" si="56"/>
        <v>-5.8881000004475936E-3</v>
      </c>
      <c r="P223" s="103">
        <f t="shared" si="49"/>
        <v>-1.7004158930721124E-2</v>
      </c>
      <c r="Q223" s="121">
        <f t="shared" si="50"/>
        <v>33519.966</v>
      </c>
      <c r="S223" s="103">
        <f t="shared" si="51"/>
        <v>1.2356676614131389E-4</v>
      </c>
      <c r="T223" s="103">
        <f t="shared" si="58"/>
        <v>0.1</v>
      </c>
      <c r="U223" s="103">
        <f t="shared" si="59"/>
        <v>1.235667661413139E-5</v>
      </c>
    </row>
    <row r="224" spans="1:21" ht="12.95" customHeight="1" x14ac:dyDescent="0.2">
      <c r="A224" s="103" t="s">
        <v>56</v>
      </c>
      <c r="B224" s="148"/>
      <c r="C224" s="122">
        <v>48546.343999999997</v>
      </c>
      <c r="D224" s="122"/>
      <c r="E224" s="103">
        <f t="shared" si="46"/>
        <v>9677.4823011819735</v>
      </c>
      <c r="F224" s="103">
        <f t="shared" si="47"/>
        <v>9677.5</v>
      </c>
      <c r="G224" s="103">
        <f t="shared" si="57"/>
        <v>-1.7454500004532747E-2</v>
      </c>
      <c r="I224" s="103">
        <f t="shared" si="56"/>
        <v>-1.7454500004532747E-2</v>
      </c>
      <c r="P224" s="103">
        <f t="shared" si="49"/>
        <v>-1.7022021773716783E-2</v>
      </c>
      <c r="Q224" s="121">
        <f t="shared" si="50"/>
        <v>33527.843999999997</v>
      </c>
      <c r="S224" s="103">
        <f t="shared" si="51"/>
        <v>1.8703742012970589E-7</v>
      </c>
      <c r="T224" s="103">
        <f t="shared" si="58"/>
        <v>0.1</v>
      </c>
      <c r="U224" s="103">
        <f t="shared" si="59"/>
        <v>1.8703742012970589E-8</v>
      </c>
    </row>
    <row r="225" spans="1:21" ht="12.95" customHeight="1" x14ac:dyDescent="0.2">
      <c r="A225" s="103" t="s">
        <v>56</v>
      </c>
      <c r="B225" s="148"/>
      <c r="C225" s="122">
        <v>48548.313999999998</v>
      </c>
      <c r="D225" s="122"/>
      <c r="E225" s="103">
        <f t="shared" si="46"/>
        <v>9679.4798761057373</v>
      </c>
      <c r="F225" s="103">
        <f t="shared" si="47"/>
        <v>9679.5</v>
      </c>
      <c r="G225" s="103">
        <f t="shared" si="57"/>
        <v>-1.9846100003633182E-2</v>
      </c>
      <c r="I225" s="103">
        <f t="shared" si="56"/>
        <v>-1.9846100003633182E-2</v>
      </c>
      <c r="P225" s="103">
        <f t="shared" si="49"/>
        <v>-1.7026830597274351E-2</v>
      </c>
      <c r="Q225" s="121">
        <f t="shared" si="50"/>
        <v>33529.813999999998</v>
      </c>
      <c r="S225" s="103">
        <f t="shared" si="51"/>
        <v>7.9482799856308773E-6</v>
      </c>
      <c r="T225" s="103">
        <f t="shared" si="58"/>
        <v>0.1</v>
      </c>
      <c r="U225" s="103">
        <f t="shared" si="59"/>
        <v>7.9482799856308773E-7</v>
      </c>
    </row>
    <row r="226" spans="1:21" ht="12.95" customHeight="1" x14ac:dyDescent="0.2">
      <c r="A226" s="103" t="s">
        <v>56</v>
      </c>
      <c r="B226" s="148"/>
      <c r="C226" s="122">
        <v>48586.290999999997</v>
      </c>
      <c r="D226" s="122"/>
      <c r="E226" s="103">
        <f t="shared" si="46"/>
        <v>9717.9884562477328</v>
      </c>
      <c r="F226" s="103">
        <f t="shared" si="47"/>
        <v>9718</v>
      </c>
      <c r="G226" s="103">
        <f t="shared" si="57"/>
        <v>-1.1384400000679307E-2</v>
      </c>
      <c r="I226" s="103">
        <f t="shared" si="56"/>
        <v>-1.1384400000679307E-2</v>
      </c>
      <c r="P226" s="103">
        <f t="shared" si="49"/>
        <v>-1.7146111404453403E-2</v>
      </c>
      <c r="Q226" s="121">
        <f t="shared" si="50"/>
        <v>33567.790999999997</v>
      </c>
      <c r="S226" s="103">
        <f t="shared" si="51"/>
        <v>3.3197318300380472E-5</v>
      </c>
      <c r="T226" s="103">
        <f t="shared" si="58"/>
        <v>0.1</v>
      </c>
      <c r="U226" s="103">
        <f t="shared" si="59"/>
        <v>3.3197318300380472E-6</v>
      </c>
    </row>
    <row r="227" spans="1:21" ht="12.95" customHeight="1" x14ac:dyDescent="0.2">
      <c r="A227" s="103" t="s">
        <v>57</v>
      </c>
      <c r="B227" s="148"/>
      <c r="C227" s="122">
        <v>48620.311999999998</v>
      </c>
      <c r="D227" s="122"/>
      <c r="E227" s="103">
        <f t="shared" si="46"/>
        <v>9752.4856625834327</v>
      </c>
      <c r="F227" s="103">
        <f t="shared" si="47"/>
        <v>9752.5</v>
      </c>
      <c r="G227" s="103">
        <f t="shared" si="57"/>
        <v>-1.4139500002784189E-2</v>
      </c>
      <c r="I227" s="103">
        <f t="shared" si="56"/>
        <v>-1.4139500002784189E-2</v>
      </c>
      <c r="P227" s="103">
        <f t="shared" si="49"/>
        <v>-1.7296004602382058E-2</v>
      </c>
      <c r="Q227" s="121">
        <f t="shared" si="50"/>
        <v>33601.811999999998</v>
      </c>
      <c r="S227" s="103">
        <f t="shared" si="51"/>
        <v>9.9635212872825027E-6</v>
      </c>
      <c r="T227" s="103">
        <f t="shared" si="58"/>
        <v>0.1</v>
      </c>
      <c r="U227" s="103">
        <f t="shared" si="59"/>
        <v>9.9635212872825022E-7</v>
      </c>
    </row>
    <row r="228" spans="1:21" ht="12.95" customHeight="1" x14ac:dyDescent="0.2">
      <c r="A228" s="103" t="s">
        <v>57</v>
      </c>
      <c r="B228" s="148"/>
      <c r="C228" s="122">
        <v>48623.28</v>
      </c>
      <c r="D228" s="122"/>
      <c r="E228" s="103">
        <f t="shared" si="46"/>
        <v>9755.4952069355786</v>
      </c>
      <c r="F228" s="103">
        <f t="shared" si="47"/>
        <v>9755.5</v>
      </c>
      <c r="G228" s="103">
        <f t="shared" si="57"/>
        <v>-4.7268999987863936E-3</v>
      </c>
      <c r="I228" s="103">
        <f t="shared" si="56"/>
        <v>-4.7268999987863936E-3</v>
      </c>
      <c r="P228" s="103">
        <f t="shared" si="49"/>
        <v>-1.7310951812488113E-2</v>
      </c>
      <c r="Q228" s="121">
        <f t="shared" si="50"/>
        <v>33604.78</v>
      </c>
      <c r="S228" s="103">
        <f t="shared" si="51"/>
        <v>1.5835836004992953E-4</v>
      </c>
      <c r="T228" s="103">
        <f t="shared" si="58"/>
        <v>0.1</v>
      </c>
      <c r="U228" s="103">
        <f t="shared" si="59"/>
        <v>1.5835836004992955E-5</v>
      </c>
    </row>
    <row r="229" spans="1:21" ht="12.95" customHeight="1" x14ac:dyDescent="0.2">
      <c r="A229" s="103" t="s">
        <v>58</v>
      </c>
      <c r="B229" s="148"/>
      <c r="C229" s="122">
        <v>48827.444000000003</v>
      </c>
      <c r="D229" s="122"/>
      <c r="E229" s="103">
        <f t="shared" si="46"/>
        <v>9962.5169768518608</v>
      </c>
      <c r="F229" s="103">
        <f t="shared" si="47"/>
        <v>9962.5</v>
      </c>
      <c r="G229" s="103">
        <f t="shared" si="57"/>
        <v>1.674250000360189E-2</v>
      </c>
      <c r="I229" s="103">
        <f t="shared" si="56"/>
        <v>1.674250000360189E-2</v>
      </c>
      <c r="P229" s="103">
        <f t="shared" si="49"/>
        <v>-1.9063813748790747E-2</v>
      </c>
      <c r="Q229" s="121">
        <f t="shared" si="50"/>
        <v>33808.944000000003</v>
      </c>
      <c r="S229" s="103">
        <f t="shared" si="51"/>
        <v>1.2820921045347824E-3</v>
      </c>
      <c r="T229" s="103">
        <f t="shared" si="58"/>
        <v>0.1</v>
      </c>
      <c r="U229" s="103">
        <f t="shared" si="59"/>
        <v>1.2820921045347824E-4</v>
      </c>
    </row>
    <row r="230" spans="1:21" ht="12.95" customHeight="1" x14ac:dyDescent="0.2">
      <c r="A230" s="103" t="s">
        <v>59</v>
      </c>
      <c r="B230" s="148"/>
      <c r="C230" s="122">
        <v>48862.42</v>
      </c>
      <c r="D230" s="122"/>
      <c r="E230" s="103">
        <f t="shared" si="46"/>
        <v>9997.9825507267396</v>
      </c>
      <c r="F230" s="103">
        <f t="shared" si="47"/>
        <v>9998</v>
      </c>
      <c r="G230" s="103">
        <f t="shared" si="57"/>
        <v>-1.7208400000527035E-2</v>
      </c>
      <c r="I230" s="103">
        <f t="shared" si="56"/>
        <v>-1.7208400000527035E-2</v>
      </c>
      <c r="P230" s="103">
        <f t="shared" si="49"/>
        <v>-1.9502302488836987E-2</v>
      </c>
      <c r="Q230" s="121">
        <f t="shared" si="50"/>
        <v>33843.919999999998</v>
      </c>
      <c r="S230" s="103">
        <f t="shared" si="51"/>
        <v>5.2619886258745889E-6</v>
      </c>
      <c r="T230" s="103">
        <f t="shared" si="58"/>
        <v>0.1</v>
      </c>
      <c r="U230" s="103">
        <f t="shared" si="59"/>
        <v>5.2619886258745889E-7</v>
      </c>
    </row>
    <row r="231" spans="1:21" ht="12.95" customHeight="1" x14ac:dyDescent="0.2">
      <c r="A231" s="103" t="s">
        <v>59</v>
      </c>
      <c r="B231" s="148"/>
      <c r="C231" s="122">
        <v>48946.239999999998</v>
      </c>
      <c r="D231" s="122"/>
      <c r="E231" s="103">
        <f t="shared" si="46"/>
        <v>10082.975814741858</v>
      </c>
      <c r="F231" s="103">
        <f t="shared" si="47"/>
        <v>10083</v>
      </c>
      <c r="G231" s="103">
        <f t="shared" si="57"/>
        <v>-2.3851400001149159E-2</v>
      </c>
      <c r="I231" s="103">
        <f t="shared" si="56"/>
        <v>-2.3851400001149159E-2</v>
      </c>
      <c r="P231" s="103">
        <f t="shared" si="49"/>
        <v>-2.0705595571019343E-2</v>
      </c>
      <c r="Q231" s="121">
        <f t="shared" si="50"/>
        <v>33927.74</v>
      </c>
      <c r="S231" s="103">
        <f t="shared" si="51"/>
        <v>9.8960855126243742E-6</v>
      </c>
      <c r="T231" s="103">
        <f t="shared" si="58"/>
        <v>0.1</v>
      </c>
      <c r="U231" s="103">
        <f t="shared" si="59"/>
        <v>9.8960855126243751E-7</v>
      </c>
    </row>
    <row r="232" spans="1:21" ht="12.95" customHeight="1" x14ac:dyDescent="0.2">
      <c r="A232" s="103" t="s">
        <v>60</v>
      </c>
      <c r="B232" s="148"/>
      <c r="C232" s="122">
        <v>49217.455999999998</v>
      </c>
      <c r="D232" s="122"/>
      <c r="E232" s="103">
        <f t="shared" si="46"/>
        <v>10357.988139880537</v>
      </c>
      <c r="F232" s="103">
        <f t="shared" si="47"/>
        <v>10358</v>
      </c>
      <c r="G232" s="103">
        <f t="shared" si="57"/>
        <v>-1.1696399997163098E-2</v>
      </c>
      <c r="I232" s="103">
        <f t="shared" si="56"/>
        <v>-1.1696399997163098E-2</v>
      </c>
      <c r="P232" s="103">
        <f t="shared" si="49"/>
        <v>-2.5903940955197331E-2</v>
      </c>
      <c r="Q232" s="121">
        <f t="shared" si="50"/>
        <v>34198.955999999998</v>
      </c>
      <c r="S232" s="103">
        <f t="shared" si="51"/>
        <v>2.0185422007422028E-4</v>
      </c>
      <c r="T232" s="103">
        <f t="shared" si="58"/>
        <v>0.1</v>
      </c>
      <c r="U232" s="103">
        <f t="shared" si="59"/>
        <v>2.018542200742203E-5</v>
      </c>
    </row>
    <row r="233" spans="1:21" ht="12.95" customHeight="1" x14ac:dyDescent="0.2">
      <c r="A233" s="103" t="s">
        <v>60</v>
      </c>
      <c r="B233" s="148"/>
      <c r="C233" s="122">
        <v>49218.421999999999</v>
      </c>
      <c r="D233" s="122"/>
      <c r="E233" s="103">
        <f t="shared" si="46"/>
        <v>10358.967661391378</v>
      </c>
      <c r="F233" s="103">
        <f t="shared" si="47"/>
        <v>10359</v>
      </c>
      <c r="G233" s="103">
        <f t="shared" si="57"/>
        <v>-3.1892200000584126E-2</v>
      </c>
      <c r="I233" s="103">
        <f t="shared" si="56"/>
        <v>-3.1892200000584126E-2</v>
      </c>
      <c r="P233" s="103">
        <f t="shared" si="49"/>
        <v>-2.5925953035374698E-2</v>
      </c>
      <c r="Q233" s="121">
        <f t="shared" si="50"/>
        <v>34199.921999999999</v>
      </c>
      <c r="S233" s="103">
        <f t="shared" si="51"/>
        <v>3.5596102849870706E-5</v>
      </c>
      <c r="T233" s="103">
        <f t="shared" si="58"/>
        <v>0.1</v>
      </c>
      <c r="U233" s="103">
        <f t="shared" si="59"/>
        <v>3.5596102849870706E-6</v>
      </c>
    </row>
    <row r="234" spans="1:21" ht="12.95" customHeight="1" x14ac:dyDescent="0.2">
      <c r="A234" s="103" t="s">
        <v>61</v>
      </c>
      <c r="B234" s="148"/>
      <c r="C234" s="122">
        <v>49897.42</v>
      </c>
      <c r="D234" s="122"/>
      <c r="E234" s="103">
        <f t="shared" si="46"/>
        <v>11047.46988376953</v>
      </c>
      <c r="F234" s="103">
        <f t="shared" si="47"/>
        <v>11047.5</v>
      </c>
      <c r="G234" s="103">
        <f t="shared" si="57"/>
        <v>-2.9700500002945773E-2</v>
      </c>
      <c r="I234" s="103">
        <f t="shared" si="56"/>
        <v>-2.9700500002945773E-2</v>
      </c>
      <c r="P234" s="103">
        <f t="shared" si="49"/>
        <v>-4.3316569155744597E-2</v>
      </c>
      <c r="Q234" s="121">
        <f t="shared" si="50"/>
        <v>34878.92</v>
      </c>
      <c r="S234" s="103">
        <f t="shared" si="51"/>
        <v>1.8539733917379968E-4</v>
      </c>
      <c r="T234" s="103">
        <f t="shared" si="58"/>
        <v>0.1</v>
      </c>
      <c r="U234" s="103">
        <f t="shared" si="59"/>
        <v>1.853973391737997E-5</v>
      </c>
    </row>
    <row r="235" spans="1:21" ht="12.95" customHeight="1" x14ac:dyDescent="0.2">
      <c r="A235" s="103" t="s">
        <v>62</v>
      </c>
      <c r="B235" s="148"/>
      <c r="C235" s="122">
        <v>49928.478999999999</v>
      </c>
      <c r="D235" s="122"/>
      <c r="E235" s="103">
        <f t="shared" si="46"/>
        <v>11078.963629737624</v>
      </c>
      <c r="F235" s="103">
        <f t="shared" si="47"/>
        <v>11079</v>
      </c>
      <c r="G235" s="103">
        <f t="shared" si="57"/>
        <v>-3.5868200000550132E-2</v>
      </c>
      <c r="I235" s="103">
        <f t="shared" si="56"/>
        <v>-3.5868200000550132E-2</v>
      </c>
      <c r="P235" s="103">
        <f t="shared" si="49"/>
        <v>-4.4096105857352706E-2</v>
      </c>
      <c r="Q235" s="121">
        <f t="shared" si="50"/>
        <v>34909.978999999999</v>
      </c>
      <c r="S235" s="103">
        <f t="shared" si="51"/>
        <v>6.7698434788406099E-5</v>
      </c>
      <c r="T235" s="103">
        <f t="shared" si="58"/>
        <v>0.1</v>
      </c>
      <c r="U235" s="103">
        <f t="shared" si="59"/>
        <v>6.7698434788406102E-6</v>
      </c>
    </row>
    <row r="236" spans="1:21" ht="12.95" customHeight="1" x14ac:dyDescent="0.2">
      <c r="A236" s="103" t="s">
        <v>62</v>
      </c>
      <c r="B236" s="148"/>
      <c r="C236" s="122">
        <v>49933.421999999999</v>
      </c>
      <c r="D236" s="122"/>
      <c r="E236" s="103">
        <f t="shared" si="46"/>
        <v>11083.975819000647</v>
      </c>
      <c r="F236" s="103">
        <f t="shared" si="47"/>
        <v>11084</v>
      </c>
      <c r="G236" s="103">
        <f t="shared" si="57"/>
        <v>-2.3847199998272117E-2</v>
      </c>
      <c r="I236" s="103">
        <f t="shared" si="56"/>
        <v>-2.3847199998272117E-2</v>
      </c>
      <c r="P236" s="103">
        <f t="shared" si="49"/>
        <v>-4.4218714215725388E-2</v>
      </c>
      <c r="Q236" s="121">
        <f t="shared" si="50"/>
        <v>34914.921999999999</v>
      </c>
      <c r="S236" s="103">
        <f t="shared" si="51"/>
        <v>4.1499859151190074E-4</v>
      </c>
      <c r="T236" s="103">
        <f t="shared" si="58"/>
        <v>0.1</v>
      </c>
      <c r="U236" s="103">
        <f t="shared" si="59"/>
        <v>4.1499859151190075E-5</v>
      </c>
    </row>
    <row r="237" spans="1:21" ht="12.95" customHeight="1" x14ac:dyDescent="0.2">
      <c r="A237" s="103" t="s">
        <v>62</v>
      </c>
      <c r="B237" s="148"/>
      <c r="C237" s="122">
        <v>49970.394999999997</v>
      </c>
      <c r="D237" s="122"/>
      <c r="E237" s="103">
        <f t="shared" si="46"/>
        <v>11121.466345729719</v>
      </c>
      <c r="F237" s="103">
        <f t="shared" si="47"/>
        <v>11121.5</v>
      </c>
      <c r="G237" s="103">
        <f t="shared" si="57"/>
        <v>-3.3189700006914791E-2</v>
      </c>
      <c r="I237" s="103">
        <f t="shared" si="56"/>
        <v>-3.3189700006914791E-2</v>
      </c>
      <c r="P237" s="103">
        <f t="shared" si="49"/>
        <v>-4.5127584615363585E-2</v>
      </c>
      <c r="Q237" s="121">
        <f t="shared" si="50"/>
        <v>34951.894999999997</v>
      </c>
      <c r="S237" s="103">
        <f t="shared" si="51"/>
        <v>1.4251308892463863E-4</v>
      </c>
      <c r="T237" s="103">
        <f t="shared" si="58"/>
        <v>0.1</v>
      </c>
      <c r="U237" s="103">
        <f t="shared" si="59"/>
        <v>1.4251308892463863E-5</v>
      </c>
    </row>
    <row r="238" spans="1:21" ht="12.95" customHeight="1" x14ac:dyDescent="0.2">
      <c r="A238" s="103" t="s">
        <v>41</v>
      </c>
      <c r="B238" s="148"/>
      <c r="C238" s="122">
        <v>49988.631999999998</v>
      </c>
      <c r="D238" s="122" t="s">
        <v>25</v>
      </c>
      <c r="E238" s="103">
        <f t="shared" si="46"/>
        <v>11139.958616737162</v>
      </c>
      <c r="F238" s="103">
        <f t="shared" si="47"/>
        <v>11140</v>
      </c>
      <c r="G238" s="103">
        <f t="shared" si="57"/>
        <v>-4.0812000006553717E-2</v>
      </c>
      <c r="I238" s="103">
        <f t="shared" si="56"/>
        <v>-4.0812000006553717E-2</v>
      </c>
      <c r="P238" s="103">
        <f t="shared" si="49"/>
        <v>-4.5568563581224623E-2</v>
      </c>
      <c r="Q238" s="121">
        <f t="shared" si="50"/>
        <v>34970.131999999998</v>
      </c>
      <c r="S238" s="103">
        <f t="shared" si="51"/>
        <v>2.2624897039886073E-5</v>
      </c>
      <c r="T238" s="103">
        <f t="shared" si="58"/>
        <v>0.1</v>
      </c>
      <c r="U238" s="103">
        <f t="shared" si="59"/>
        <v>2.2624897039886073E-6</v>
      </c>
    </row>
    <row r="239" spans="1:21" ht="12.95" customHeight="1" x14ac:dyDescent="0.2">
      <c r="A239" s="103" t="s">
        <v>41</v>
      </c>
      <c r="B239" s="148"/>
      <c r="C239" s="122">
        <v>49992.589</v>
      </c>
      <c r="D239" s="122" t="s">
        <v>25</v>
      </c>
      <c r="E239" s="103">
        <f t="shared" si="46"/>
        <v>11143.971004540883</v>
      </c>
      <c r="F239" s="103">
        <f t="shared" si="47"/>
        <v>11144</v>
      </c>
      <c r="G239" s="103">
        <f t="shared" si="57"/>
        <v>-2.8595199997653253E-2</v>
      </c>
      <c r="I239" s="103">
        <f t="shared" si="56"/>
        <v>-2.8595199997653253E-2</v>
      </c>
      <c r="P239" s="103">
        <f t="shared" si="49"/>
        <v>-4.5663229994392228E-2</v>
      </c>
      <c r="Q239" s="121">
        <f t="shared" si="50"/>
        <v>34974.089</v>
      </c>
      <c r="S239" s="103">
        <f t="shared" si="51"/>
        <v>2.9131764796958145E-4</v>
      </c>
      <c r="T239" s="103">
        <f t="shared" si="58"/>
        <v>0.1</v>
      </c>
      <c r="U239" s="103">
        <f t="shared" si="59"/>
        <v>2.9131764796958148E-5</v>
      </c>
    </row>
    <row r="240" spans="1:21" ht="12.95" customHeight="1" x14ac:dyDescent="0.2">
      <c r="A240" s="103" t="s">
        <v>41</v>
      </c>
      <c r="B240" s="148"/>
      <c r="C240" s="122">
        <v>50026.602700000003</v>
      </c>
      <c r="D240" s="122" t="s">
        <v>25</v>
      </c>
      <c r="E240" s="103">
        <f t="shared" si="46"/>
        <v>11178.460808695396</v>
      </c>
      <c r="F240" s="103">
        <f t="shared" si="47"/>
        <v>11178.5</v>
      </c>
      <c r="G240" s="103">
        <f t="shared" si="57"/>
        <v>-3.8650299997243565E-2</v>
      </c>
      <c r="I240" s="103">
        <f t="shared" si="56"/>
        <v>-3.8650299997243565E-2</v>
      </c>
      <c r="P240" s="103">
        <f t="shared" si="49"/>
        <v>-4.6469164898024107E-2</v>
      </c>
      <c r="Q240" s="121">
        <f t="shared" si="50"/>
        <v>35008.102700000003</v>
      </c>
      <c r="S240" s="103">
        <f t="shared" si="51"/>
        <v>6.1134648336657921E-5</v>
      </c>
      <c r="T240" s="103">
        <f t="shared" si="58"/>
        <v>0.1</v>
      </c>
      <c r="U240" s="103">
        <f t="shared" si="59"/>
        <v>6.1134648336657923E-6</v>
      </c>
    </row>
    <row r="241" spans="1:21" ht="12.95" customHeight="1" x14ac:dyDescent="0.2">
      <c r="A241" s="103" t="s">
        <v>41</v>
      </c>
      <c r="B241" s="148"/>
      <c r="C241" s="122">
        <v>50026.6034</v>
      </c>
      <c r="D241" s="122" t="s">
        <v>25</v>
      </c>
      <c r="E241" s="103">
        <f t="shared" si="46"/>
        <v>11178.46151849359</v>
      </c>
      <c r="F241" s="103">
        <f t="shared" si="47"/>
        <v>11178.5</v>
      </c>
      <c r="G241" s="103">
        <f t="shared" si="57"/>
        <v>-3.7950300000375137E-2</v>
      </c>
      <c r="I241" s="103">
        <f t="shared" si="56"/>
        <v>-3.7950300000375137E-2</v>
      </c>
      <c r="P241" s="103">
        <f t="shared" si="49"/>
        <v>-4.6469164898024107E-2</v>
      </c>
      <c r="Q241" s="121">
        <f t="shared" si="50"/>
        <v>35008.1034</v>
      </c>
      <c r="S241" s="103">
        <f t="shared" si="51"/>
        <v>7.2571059144395795E-5</v>
      </c>
      <c r="T241" s="103">
        <f t="shared" si="58"/>
        <v>0.1</v>
      </c>
      <c r="U241" s="103">
        <f t="shared" si="59"/>
        <v>7.25710591443958E-6</v>
      </c>
    </row>
    <row r="242" spans="1:21" ht="12.95" customHeight="1" x14ac:dyDescent="0.2">
      <c r="A242" s="103" t="s">
        <v>63</v>
      </c>
      <c r="B242" s="148"/>
      <c r="C242" s="122">
        <v>50042.404999999999</v>
      </c>
      <c r="D242" s="122"/>
      <c r="E242" s="103">
        <f t="shared" si="46"/>
        <v>11194.484300176495</v>
      </c>
      <c r="F242" s="103">
        <f t="shared" si="47"/>
        <v>11194.5</v>
      </c>
      <c r="G242" s="103">
        <f t="shared" si="57"/>
        <v>-1.5483100003621075E-2</v>
      </c>
      <c r="I242" s="103">
        <f t="shared" si="56"/>
        <v>-1.5483100003621075E-2</v>
      </c>
      <c r="P242" s="103">
        <f t="shared" si="49"/>
        <v>-4.683620681939181E-2</v>
      </c>
      <c r="Q242" s="121">
        <f t="shared" si="50"/>
        <v>35023.904999999999</v>
      </c>
      <c r="S242" s="103">
        <f t="shared" si="51"/>
        <v>9.8301730700112925E-4</v>
      </c>
      <c r="T242" s="103">
        <f t="shared" si="58"/>
        <v>0.1</v>
      </c>
      <c r="U242" s="103">
        <f t="shared" si="59"/>
        <v>9.8301730700112931E-5</v>
      </c>
    </row>
    <row r="243" spans="1:21" ht="12.95" customHeight="1" x14ac:dyDescent="0.2">
      <c r="A243" s="103" t="s">
        <v>64</v>
      </c>
      <c r="B243" s="148"/>
      <c r="C243" s="122">
        <v>50290.415999999997</v>
      </c>
      <c r="D243" s="122"/>
      <c r="E243" s="103">
        <f t="shared" si="46"/>
        <v>11445.966815109126</v>
      </c>
      <c r="F243" s="103">
        <f t="shared" si="47"/>
        <v>11446</v>
      </c>
      <c r="G243" s="103">
        <f t="shared" si="57"/>
        <v>-3.2726800003729295E-2</v>
      </c>
      <c r="I243" s="103">
        <f t="shared" si="56"/>
        <v>-3.2726800003729295E-2</v>
      </c>
      <c r="P243" s="103">
        <f t="shared" si="49"/>
        <v>-5.1916431902966895E-2</v>
      </c>
      <c r="Q243" s="121">
        <f t="shared" si="50"/>
        <v>35271.915999999997</v>
      </c>
      <c r="S243" s="103">
        <f t="shared" si="51"/>
        <v>3.6824197242823727E-4</v>
      </c>
      <c r="T243" s="103">
        <f t="shared" si="58"/>
        <v>0.1</v>
      </c>
      <c r="U243" s="103">
        <f t="shared" si="59"/>
        <v>3.682419724282373E-5</v>
      </c>
    </row>
    <row r="244" spans="1:21" ht="12.95" customHeight="1" x14ac:dyDescent="0.2">
      <c r="A244" s="103" t="s">
        <v>65</v>
      </c>
      <c r="B244" s="148"/>
      <c r="C244" s="122">
        <v>50331.35</v>
      </c>
      <c r="D244" s="122"/>
      <c r="E244" s="103">
        <f t="shared" si="46"/>
        <v>11487.473785631615</v>
      </c>
      <c r="F244" s="103">
        <f t="shared" si="47"/>
        <v>11487.5</v>
      </c>
      <c r="G244" s="103">
        <f t="shared" si="57"/>
        <v>-2.5852500002656598E-2</v>
      </c>
      <c r="I244" s="103">
        <f t="shared" si="56"/>
        <v>-2.5852500002656598E-2</v>
      </c>
      <c r="P244" s="103">
        <f t="shared" si="49"/>
        <v>-5.2608337210022692E-2</v>
      </c>
      <c r="Q244" s="121">
        <f t="shared" si="50"/>
        <v>35312.85</v>
      </c>
      <c r="S244" s="103">
        <f t="shared" si="51"/>
        <v>7.1587482466707586E-4</v>
      </c>
      <c r="T244" s="103">
        <f t="shared" si="58"/>
        <v>0.1</v>
      </c>
      <c r="U244" s="103">
        <f t="shared" si="59"/>
        <v>7.1587482466707594E-5</v>
      </c>
    </row>
    <row r="245" spans="1:21" ht="12.95" customHeight="1" x14ac:dyDescent="0.2">
      <c r="A245" s="103" t="s">
        <v>66</v>
      </c>
      <c r="B245" s="148"/>
      <c r="C245" s="122">
        <v>50368.315999999999</v>
      </c>
      <c r="D245" s="122"/>
      <c r="E245" s="103">
        <f t="shared" si="46"/>
        <v>11524.957214378726</v>
      </c>
      <c r="F245" s="103">
        <f t="shared" si="47"/>
        <v>11525</v>
      </c>
      <c r="G245" s="103">
        <f t="shared" si="57"/>
        <v>-4.2195000001811422E-2</v>
      </c>
      <c r="I245" s="103">
        <f t="shared" si="56"/>
        <v>-4.2195000001811422E-2</v>
      </c>
      <c r="P245" s="103">
        <f t="shared" si="49"/>
        <v>-5.3192823196703556E-2</v>
      </c>
      <c r="Q245" s="121">
        <f t="shared" si="50"/>
        <v>35349.815999999999</v>
      </c>
      <c r="S245" s="103">
        <f t="shared" si="51"/>
        <v>1.2095211502610743E-4</v>
      </c>
      <c r="T245" s="103">
        <f t="shared" si="58"/>
        <v>0.1</v>
      </c>
      <c r="U245" s="103">
        <f t="shared" si="59"/>
        <v>1.2095211502610744E-5</v>
      </c>
    </row>
    <row r="246" spans="1:21" ht="12.95" customHeight="1" x14ac:dyDescent="0.2">
      <c r="A246" s="103" t="s">
        <v>65</v>
      </c>
      <c r="B246" s="148"/>
      <c r="C246" s="122">
        <v>50369.311999999998</v>
      </c>
      <c r="D246" s="122"/>
      <c r="E246" s="103">
        <f t="shared" si="46"/>
        <v>11525.967155812263</v>
      </c>
      <c r="F246" s="103">
        <f t="shared" si="47"/>
        <v>11526</v>
      </c>
      <c r="G246" s="103">
        <f t="shared" si="57"/>
        <v>-3.2390799999120645E-2</v>
      </c>
      <c r="I246" s="103">
        <f t="shared" si="56"/>
        <v>-3.2390799999120645E-2</v>
      </c>
      <c r="P246" s="103">
        <f t="shared" si="49"/>
        <v>-5.3207866277314012E-2</v>
      </c>
      <c r="Q246" s="121">
        <f t="shared" si="50"/>
        <v>35350.811999999998</v>
      </c>
      <c r="S246" s="103">
        <f t="shared" si="51"/>
        <v>4.3335024843069544E-4</v>
      </c>
      <c r="T246" s="103">
        <f t="shared" si="58"/>
        <v>0.1</v>
      </c>
      <c r="U246" s="103">
        <f t="shared" si="59"/>
        <v>4.3335024843069548E-5</v>
      </c>
    </row>
    <row r="247" spans="1:21" ht="12.95" customHeight="1" x14ac:dyDescent="0.2">
      <c r="A247" s="103" t="s">
        <v>67</v>
      </c>
      <c r="B247" s="148"/>
      <c r="C247" s="122">
        <v>50645.421000000002</v>
      </c>
      <c r="D247" s="122"/>
      <c r="E247" s="103">
        <f t="shared" si="46"/>
        <v>11805.940970342808</v>
      </c>
      <c r="F247" s="103">
        <f t="shared" si="47"/>
        <v>11806</v>
      </c>
      <c r="G247" s="103">
        <f t="shared" si="57"/>
        <v>-5.8214799995766953E-2</v>
      </c>
      <c r="I247" s="103">
        <f t="shared" si="56"/>
        <v>-5.8214799995766953E-2</v>
      </c>
      <c r="P247" s="103">
        <f t="shared" si="49"/>
        <v>-5.621697759118037E-2</v>
      </c>
      <c r="Q247" s="121">
        <f t="shared" si="50"/>
        <v>35626.921000000002</v>
      </c>
      <c r="S247" s="103">
        <f t="shared" si="51"/>
        <v>3.9912943602681157E-6</v>
      </c>
      <c r="T247" s="103">
        <f t="shared" si="58"/>
        <v>0.1</v>
      </c>
      <c r="U247" s="103">
        <f t="shared" si="59"/>
        <v>3.9912943602681158E-7</v>
      </c>
    </row>
    <row r="248" spans="1:21" ht="12.95" customHeight="1" x14ac:dyDescent="0.2">
      <c r="A248" s="103" t="s">
        <v>67</v>
      </c>
      <c r="B248" s="148"/>
      <c r="C248" s="122">
        <v>50684.394</v>
      </c>
      <c r="D248" s="122"/>
      <c r="E248" s="103">
        <f t="shared" si="46"/>
        <v>11845.45949191834</v>
      </c>
      <c r="F248" s="103">
        <f t="shared" si="47"/>
        <v>11845.5</v>
      </c>
      <c r="G248" s="103">
        <f t="shared" si="57"/>
        <v>-3.9948899997398257E-2</v>
      </c>
      <c r="I248" s="103">
        <f t="shared" si="56"/>
        <v>-3.9948899997398257E-2</v>
      </c>
      <c r="P248" s="103">
        <f t="shared" si="49"/>
        <v>-5.6436980879163837E-2</v>
      </c>
      <c r="Q248" s="121">
        <f t="shared" si="50"/>
        <v>35665.894</v>
      </c>
      <c r="S248" s="103">
        <f t="shared" si="51"/>
        <v>2.7185681116364359E-4</v>
      </c>
      <c r="T248" s="103">
        <f t="shared" si="58"/>
        <v>0.1</v>
      </c>
      <c r="U248" s="103">
        <f t="shared" si="59"/>
        <v>2.7185681116364361E-5</v>
      </c>
    </row>
    <row r="249" spans="1:21" ht="12.95" customHeight="1" x14ac:dyDescent="0.2">
      <c r="A249" s="20" t="s">
        <v>819</v>
      </c>
      <c r="B249" s="182" t="s">
        <v>78</v>
      </c>
      <c r="C249" s="20">
        <v>50700.646999999997</v>
      </c>
      <c r="D249" s="20" t="s">
        <v>142</v>
      </c>
      <c r="E249" s="103">
        <f t="shared" si="46"/>
        <v>11861.939992038089</v>
      </c>
      <c r="F249" s="103">
        <f t="shared" si="47"/>
        <v>11862</v>
      </c>
      <c r="G249" s="103">
        <f t="shared" si="57"/>
        <v>-5.9179600000788923E-2</v>
      </c>
      <c r="K249" s="103">
        <f>G249</f>
        <v>-5.9179600000788923E-2</v>
      </c>
      <c r="P249" s="103">
        <f t="shared" si="49"/>
        <v>-5.6513281386443764E-2</v>
      </c>
      <c r="Q249" s="121">
        <f t="shared" si="50"/>
        <v>35682.146999999997</v>
      </c>
      <c r="S249" s="103">
        <f t="shared" si="51"/>
        <v>7.109254953203488E-6</v>
      </c>
      <c r="T249" s="103">
        <f>T$18</f>
        <v>1</v>
      </c>
      <c r="U249" s="103">
        <f t="shared" si="59"/>
        <v>7.109254953203488E-6</v>
      </c>
    </row>
    <row r="250" spans="1:21" ht="12.95" customHeight="1" x14ac:dyDescent="0.2">
      <c r="A250" s="103" t="s">
        <v>68</v>
      </c>
      <c r="B250" s="148"/>
      <c r="C250" s="122">
        <v>50718.402999999998</v>
      </c>
      <c r="D250" s="122"/>
      <c r="E250" s="103">
        <f t="shared" si="46"/>
        <v>11879.944530284958</v>
      </c>
      <c r="F250" s="103">
        <f t="shared" si="47"/>
        <v>11880</v>
      </c>
      <c r="G250" s="103">
        <f t="shared" si="57"/>
        <v>-5.4704000001947861E-2</v>
      </c>
      <c r="I250" s="103">
        <f>G250</f>
        <v>-5.4704000001947861E-2</v>
      </c>
      <c r="P250" s="103">
        <f t="shared" si="49"/>
        <v>-5.6585982717008779E-2</v>
      </c>
      <c r="Q250" s="121">
        <f t="shared" si="50"/>
        <v>35699.902999999998</v>
      </c>
      <c r="S250" s="103">
        <f t="shared" si="51"/>
        <v>3.5418589397880627E-6</v>
      </c>
      <c r="T250" s="103">
        <f>T$16</f>
        <v>0.1</v>
      </c>
      <c r="U250" s="103">
        <f t="shared" si="59"/>
        <v>3.5418589397880629E-7</v>
      </c>
    </row>
    <row r="251" spans="1:21" ht="12.95" customHeight="1" x14ac:dyDescent="0.2">
      <c r="A251" s="103" t="s">
        <v>68</v>
      </c>
      <c r="B251" s="148"/>
      <c r="C251" s="122">
        <v>50727.313999999998</v>
      </c>
      <c r="D251" s="122"/>
      <c r="E251" s="103">
        <f t="shared" si="46"/>
        <v>11888.980261323359</v>
      </c>
      <c r="F251" s="103">
        <f t="shared" si="47"/>
        <v>11889</v>
      </c>
      <c r="G251" s="103">
        <f t="shared" si="57"/>
        <v>-1.9466199999442324E-2</v>
      </c>
      <c r="I251" s="103">
        <f>G251</f>
        <v>-1.9466199999442324E-2</v>
      </c>
      <c r="P251" s="103">
        <f t="shared" si="49"/>
        <v>-5.6618201209144167E-2</v>
      </c>
      <c r="Q251" s="121">
        <f t="shared" si="50"/>
        <v>35708.813999999998</v>
      </c>
      <c r="S251" s="103">
        <f t="shared" si="51"/>
        <v>1.3802711938856872E-3</v>
      </c>
      <c r="T251" s="103">
        <f>T$16</f>
        <v>0.1</v>
      </c>
      <c r="U251" s="103">
        <f t="shared" si="59"/>
        <v>1.3802711938856873E-4</v>
      </c>
    </row>
    <row r="252" spans="1:21" ht="12.95" customHeight="1" thickBot="1" x14ac:dyDescent="0.25">
      <c r="A252" s="123" t="s">
        <v>69</v>
      </c>
      <c r="B252" s="174"/>
      <c r="C252" s="120">
        <v>50748.482000000004</v>
      </c>
      <c r="D252" s="120"/>
      <c r="E252" s="123">
        <f t="shared" si="46"/>
        <v>11910.44455877829</v>
      </c>
      <c r="F252" s="123">
        <f t="shared" si="47"/>
        <v>11910.5</v>
      </c>
      <c r="G252" s="123">
        <f t="shared" si="57"/>
        <v>-5.4675899998983368E-2</v>
      </c>
      <c r="H252" s="123"/>
      <c r="I252" s="123">
        <f>G252</f>
        <v>-5.4675899998983368E-2</v>
      </c>
      <c r="J252" s="123"/>
      <c r="K252" s="123"/>
      <c r="L252" s="123"/>
      <c r="M252" s="123"/>
      <c r="N252" s="123"/>
      <c r="O252" s="123"/>
      <c r="P252" s="123">
        <f t="shared" si="49"/>
        <v>-5.6683993341411144E-2</v>
      </c>
      <c r="Q252" s="124">
        <f t="shared" si="50"/>
        <v>35729.982000000004</v>
      </c>
      <c r="R252" s="78"/>
      <c r="S252" s="123">
        <f t="shared" si="51"/>
        <v>4.0324388719027573E-6</v>
      </c>
      <c r="T252" s="123">
        <f>T$16</f>
        <v>0.1</v>
      </c>
      <c r="U252" s="123">
        <f t="shared" si="59"/>
        <v>4.0324388719027576E-7</v>
      </c>
    </row>
    <row r="253" spans="1:21" ht="12.95" customHeight="1" x14ac:dyDescent="0.2">
      <c r="A253" s="20" t="s">
        <v>819</v>
      </c>
      <c r="B253" s="182" t="s">
        <v>79</v>
      </c>
      <c r="C253" s="20">
        <v>51095.621700000003</v>
      </c>
      <c r="D253" s="20" t="s">
        <v>142</v>
      </c>
      <c r="E253" s="103">
        <f t="shared" si="46"/>
        <v>12262.443320079039</v>
      </c>
      <c r="F253" s="103">
        <f t="shared" si="47"/>
        <v>12262.5</v>
      </c>
      <c r="G253" s="103">
        <f t="shared" si="57"/>
        <v>-5.5897499994898681E-2</v>
      </c>
      <c r="K253" s="103">
        <f>G253</f>
        <v>-5.5897499994898681E-2</v>
      </c>
      <c r="P253" s="103">
        <f t="shared" si="49"/>
        <v>-5.5536519740509591E-2</v>
      </c>
      <c r="Q253" s="121">
        <f t="shared" si="50"/>
        <v>36077.121700000003</v>
      </c>
      <c r="S253" s="103">
        <f t="shared" si="51"/>
        <v>1.3030674405881212E-7</v>
      </c>
      <c r="T253" s="103">
        <f>T$18</f>
        <v>1</v>
      </c>
      <c r="U253" s="103">
        <f t="shared" si="59"/>
        <v>1.3030674405881212E-7</v>
      </c>
    </row>
    <row r="254" spans="1:21" ht="12.95" customHeight="1" x14ac:dyDescent="0.2">
      <c r="A254" s="20" t="s">
        <v>819</v>
      </c>
      <c r="B254" s="182" t="s">
        <v>79</v>
      </c>
      <c r="C254" s="20">
        <v>51099.566899999998</v>
      </c>
      <c r="D254" s="20" t="s">
        <v>142</v>
      </c>
      <c r="E254" s="103">
        <f t="shared" si="46"/>
        <v>12266.44374271316</v>
      </c>
      <c r="F254" s="103">
        <f t="shared" si="47"/>
        <v>12266.5</v>
      </c>
      <c r="G254" s="103">
        <f t="shared" si="57"/>
        <v>-5.5480700000771321E-2</v>
      </c>
      <c r="K254" s="103">
        <f>G254</f>
        <v>-5.5480700000771321E-2</v>
      </c>
      <c r="P254" s="103">
        <f t="shared" si="49"/>
        <v>-5.5500091237808677E-2</v>
      </c>
      <c r="Q254" s="121">
        <f t="shared" si="50"/>
        <v>36081.066899999998</v>
      </c>
      <c r="S254" s="103">
        <f t="shared" si="51"/>
        <v>3.7602007383891039E-10</v>
      </c>
      <c r="T254" s="103">
        <f>T$18</f>
        <v>1</v>
      </c>
      <c r="U254" s="103">
        <f t="shared" si="59"/>
        <v>3.7602007383891039E-10</v>
      </c>
    </row>
    <row r="255" spans="1:21" ht="12.95" customHeight="1" x14ac:dyDescent="0.2">
      <c r="A255" s="20" t="s">
        <v>839</v>
      </c>
      <c r="B255" s="182" t="s">
        <v>78</v>
      </c>
      <c r="C255" s="20">
        <v>51426.495300000002</v>
      </c>
      <c r="D255" s="20" t="s">
        <v>142</v>
      </c>
      <c r="E255" s="103">
        <f t="shared" si="46"/>
        <v>12597.948297893789</v>
      </c>
      <c r="F255" s="103">
        <f t="shared" si="47"/>
        <v>12598</v>
      </c>
      <c r="G255" s="103">
        <f t="shared" si="57"/>
        <v>-5.0988399998459499E-2</v>
      </c>
      <c r="K255" s="103">
        <f>G255</f>
        <v>-5.0988399998459499E-2</v>
      </c>
      <c r="P255" s="103">
        <f t="shared" si="49"/>
        <v>-5.0888719469858429E-2</v>
      </c>
      <c r="Q255" s="121">
        <f t="shared" si="50"/>
        <v>36407.995300000002</v>
      </c>
      <c r="S255" s="103">
        <f t="shared" si="51"/>
        <v>9.9362077821888266E-9</v>
      </c>
      <c r="T255" s="103">
        <f>T$18</f>
        <v>1</v>
      </c>
      <c r="U255" s="103">
        <f t="shared" si="59"/>
        <v>9.9362077821888266E-9</v>
      </c>
    </row>
    <row r="256" spans="1:21" ht="12.95" customHeight="1" x14ac:dyDescent="0.2">
      <c r="A256" s="103" t="s">
        <v>70</v>
      </c>
      <c r="B256" s="148"/>
      <c r="C256" s="125">
        <v>51426.496599999999</v>
      </c>
      <c r="D256" s="122">
        <v>6.9999999999999999E-4</v>
      </c>
      <c r="E256" s="103">
        <f t="shared" si="46"/>
        <v>12597.949616090435</v>
      </c>
      <c r="F256" s="103">
        <f t="shared" si="47"/>
        <v>12598</v>
      </c>
      <c r="G256" s="103">
        <f t="shared" si="57"/>
        <v>-4.9688400002196431E-2</v>
      </c>
      <c r="J256" s="103">
        <f>G256</f>
        <v>-4.9688400002196431E-2</v>
      </c>
      <c r="P256" s="103">
        <f t="shared" si="49"/>
        <v>-5.0888719469858429E-2</v>
      </c>
      <c r="Q256" s="121">
        <f t="shared" si="50"/>
        <v>36407.996599999999</v>
      </c>
      <c r="S256" s="103">
        <f t="shared" si="51"/>
        <v>1.4407668244483815E-6</v>
      </c>
      <c r="T256" s="103">
        <f>T$17</f>
        <v>1</v>
      </c>
      <c r="U256" s="103">
        <f t="shared" si="59"/>
        <v>1.4407668244483815E-6</v>
      </c>
    </row>
    <row r="257" spans="1:21" ht="12.95" customHeight="1" x14ac:dyDescent="0.2">
      <c r="A257" s="20" t="s">
        <v>819</v>
      </c>
      <c r="B257" s="182" t="s">
        <v>78</v>
      </c>
      <c r="C257" s="20">
        <v>51488.621599999999</v>
      </c>
      <c r="D257" s="20" t="s">
        <v>142</v>
      </c>
      <c r="E257" s="103">
        <f t="shared" si="46"/>
        <v>12660.944206008582</v>
      </c>
      <c r="F257" s="103">
        <f t="shared" si="47"/>
        <v>12661</v>
      </c>
      <c r="G257" s="103">
        <f t="shared" si="57"/>
        <v>-5.502379999961704E-2</v>
      </c>
      <c r="K257" s="103">
        <f>G257</f>
        <v>-5.502379999961704E-2</v>
      </c>
      <c r="P257" s="103">
        <f t="shared" si="49"/>
        <v>-4.9703593261213388E-2</v>
      </c>
      <c r="Q257" s="121">
        <f t="shared" si="50"/>
        <v>36470.121599999999</v>
      </c>
      <c r="S257" s="103">
        <f t="shared" si="51"/>
        <v>2.8304599739355623E-5</v>
      </c>
      <c r="T257" s="103">
        <f>T$18</f>
        <v>1</v>
      </c>
      <c r="U257" s="103">
        <f t="shared" si="59"/>
        <v>2.8304599739355623E-5</v>
      </c>
    </row>
    <row r="258" spans="1:21" ht="12.95" customHeight="1" x14ac:dyDescent="0.2">
      <c r="A258" s="20" t="s">
        <v>819</v>
      </c>
      <c r="B258" s="182" t="s">
        <v>79</v>
      </c>
      <c r="C258" s="20">
        <v>51813.586900000002</v>
      </c>
      <c r="D258" s="20" t="s">
        <v>142</v>
      </c>
      <c r="E258" s="103">
        <f t="shared" ref="E258:E321" si="60">+(C258-C$7)/C$8</f>
        <v>12990.458182847668</v>
      </c>
      <c r="F258" s="103">
        <f t="shared" ref="F258:F321" si="61">ROUND(2*E258,0)/2</f>
        <v>12990.5</v>
      </c>
      <c r="G258" s="103">
        <f t="shared" si="57"/>
        <v>-4.1239899997890461E-2</v>
      </c>
      <c r="K258" s="103">
        <f>G258</f>
        <v>-4.1239899997890461E-2</v>
      </c>
      <c r="P258" s="103">
        <f t="shared" ref="P258:P321" si="62">R$2+R$3*F258++R$4*F258^2+R$5*SIN(RADIANS(R$6*F258+R$7))</f>
        <v>-4.2465102341149065E-2</v>
      </c>
      <c r="Q258" s="121">
        <f t="shared" ref="Q258:Q321" si="63">+C258-15018.5</f>
        <v>36795.086900000002</v>
      </c>
      <c r="S258" s="103">
        <f t="shared" ref="S258:S321" si="64">+(P258-G258)^2</f>
        <v>1.5011207819263735E-6</v>
      </c>
      <c r="T258" s="103">
        <f>T$18</f>
        <v>1</v>
      </c>
      <c r="U258" s="103">
        <f t="shared" si="59"/>
        <v>1.5011207819263735E-6</v>
      </c>
    </row>
    <row r="259" spans="1:21" ht="12.95" customHeight="1" x14ac:dyDescent="0.2">
      <c r="A259" s="111" t="s">
        <v>71</v>
      </c>
      <c r="B259" s="148"/>
      <c r="C259" s="125">
        <v>51832.817349999998</v>
      </c>
      <c r="D259" s="122">
        <v>6.9999999999999994E-5</v>
      </c>
      <c r="E259" s="103">
        <f t="shared" si="60"/>
        <v>13009.957809595213</v>
      </c>
      <c r="F259" s="103">
        <f t="shared" si="61"/>
        <v>13010</v>
      </c>
      <c r="G259" s="103">
        <f t="shared" si="57"/>
        <v>-4.1607999999541789E-2</v>
      </c>
      <c r="K259" s="103">
        <f>G259</f>
        <v>-4.1607999999541789E-2</v>
      </c>
      <c r="P259" s="103">
        <f t="shared" si="62"/>
        <v>-4.2001805201973379E-2</v>
      </c>
      <c r="Q259" s="121">
        <f t="shared" si="63"/>
        <v>36814.317349999998</v>
      </c>
      <c r="S259" s="103">
        <f t="shared" si="64"/>
        <v>1.5508253746218509E-7</v>
      </c>
      <c r="T259" s="103">
        <f>T$18</f>
        <v>1</v>
      </c>
      <c r="U259" s="103">
        <f t="shared" si="59"/>
        <v>1.5508253746218509E-7</v>
      </c>
    </row>
    <row r="260" spans="1:21" ht="12.95" customHeight="1" x14ac:dyDescent="0.2">
      <c r="A260" s="103" t="s">
        <v>72</v>
      </c>
      <c r="B260" s="148"/>
      <c r="C260" s="125">
        <v>52135.59</v>
      </c>
      <c r="D260" s="122">
        <v>5.0000000000000001E-3</v>
      </c>
      <c r="E260" s="103">
        <f t="shared" si="60"/>
        <v>13316.968496519654</v>
      </c>
      <c r="F260" s="103">
        <f t="shared" si="61"/>
        <v>13317</v>
      </c>
      <c r="G260" s="103">
        <f t="shared" si="57"/>
        <v>-3.1068600001162849E-2</v>
      </c>
      <c r="K260" s="103">
        <f>G260</f>
        <v>-3.1068600001162849E-2</v>
      </c>
      <c r="P260" s="103">
        <f t="shared" si="62"/>
        <v>-3.4690926524293494E-2</v>
      </c>
      <c r="Q260" s="121">
        <f t="shared" si="63"/>
        <v>37117.089999999997</v>
      </c>
      <c r="S260" s="103">
        <f t="shared" si="64"/>
        <v>1.3121249440175748E-5</v>
      </c>
      <c r="T260" s="103">
        <f>T$18</f>
        <v>1</v>
      </c>
      <c r="U260" s="103">
        <f t="shared" si="59"/>
        <v>1.3121249440175748E-5</v>
      </c>
    </row>
    <row r="261" spans="1:21" ht="12.95" customHeight="1" x14ac:dyDescent="0.2">
      <c r="A261" s="103" t="s">
        <v>73</v>
      </c>
      <c r="B261" s="148"/>
      <c r="C261" s="125">
        <v>52151.406199999998</v>
      </c>
      <c r="D261" s="122">
        <v>2.2000000000000001E-3</v>
      </c>
      <c r="E261" s="103">
        <f t="shared" si="60"/>
        <v>13333.006082564942</v>
      </c>
      <c r="F261" s="103">
        <f t="shared" si="61"/>
        <v>13333</v>
      </c>
      <c r="P261" s="103">
        <f t="shared" si="62"/>
        <v>-3.4322639463178289E-2</v>
      </c>
      <c r="Q261" s="121">
        <f t="shared" si="63"/>
        <v>37132.906199999998</v>
      </c>
      <c r="R261" s="53">
        <f>+C261-(C$7+F261*C$8)</f>
        <v>5.9985999978380278E-3</v>
      </c>
      <c r="S261" s="103">
        <f t="shared" si="64"/>
        <v>1.1780435797193237E-3</v>
      </c>
    </row>
    <row r="262" spans="1:21" ht="12.95" customHeight="1" x14ac:dyDescent="0.2">
      <c r="A262" s="20" t="s">
        <v>819</v>
      </c>
      <c r="B262" s="182" t="s">
        <v>79</v>
      </c>
      <c r="C262" s="20">
        <v>52169.611400000002</v>
      </c>
      <c r="D262" s="20" t="s">
        <v>142</v>
      </c>
      <c r="E262" s="103">
        <f t="shared" si="60"/>
        <v>13351.466108454328</v>
      </c>
      <c r="F262" s="103">
        <f t="shared" si="61"/>
        <v>13351.5</v>
      </c>
      <c r="G262" s="103">
        <f t="shared" ref="G262:G270" si="65">+C262-(C$7+F262*C$8)</f>
        <v>-3.3423699998820666E-2</v>
      </c>
      <c r="K262" s="103">
        <f t="shared" ref="K262:K267" si="66">G262</f>
        <v>-3.3423699998820666E-2</v>
      </c>
      <c r="P262" s="103">
        <f t="shared" si="62"/>
        <v>-3.3900032347374279E-2</v>
      </c>
      <c r="Q262" s="121">
        <f t="shared" si="63"/>
        <v>37151.111400000002</v>
      </c>
      <c r="S262" s="103">
        <f t="shared" si="64"/>
        <v>2.268925062786002E-7</v>
      </c>
      <c r="T262" s="103">
        <f t="shared" ref="T262:T267" si="67">T$18</f>
        <v>1</v>
      </c>
      <c r="U262" s="103">
        <f t="shared" ref="U262:U270" si="68">+T262*S262</f>
        <v>2.268925062786002E-7</v>
      </c>
    </row>
    <row r="263" spans="1:21" ht="12.95" customHeight="1" x14ac:dyDescent="0.2">
      <c r="A263" s="20" t="s">
        <v>819</v>
      </c>
      <c r="B263" s="182" t="s">
        <v>78</v>
      </c>
      <c r="C263" s="20">
        <v>52209.553599999999</v>
      </c>
      <c r="D263" s="20" t="s">
        <v>142</v>
      </c>
      <c r="E263" s="103">
        <f t="shared" si="60"/>
        <v>13391.967396332451</v>
      </c>
      <c r="F263" s="103">
        <f t="shared" si="61"/>
        <v>13392</v>
      </c>
      <c r="G263" s="103">
        <f t="shared" si="65"/>
        <v>-3.2153599997400306E-2</v>
      </c>
      <c r="K263" s="103">
        <f t="shared" si="66"/>
        <v>-3.2153599997400306E-2</v>
      </c>
      <c r="P263" s="103">
        <f t="shared" si="62"/>
        <v>-3.2988256812327428E-2</v>
      </c>
      <c r="Q263" s="121">
        <f t="shared" si="63"/>
        <v>37191.053599999999</v>
      </c>
      <c r="S263" s="103">
        <f t="shared" si="64"/>
        <v>6.9665199870428786E-7</v>
      </c>
      <c r="T263" s="103">
        <f t="shared" si="67"/>
        <v>1</v>
      </c>
      <c r="U263" s="103">
        <f t="shared" si="68"/>
        <v>6.9665199870428786E-7</v>
      </c>
    </row>
    <row r="264" spans="1:21" ht="12.95" customHeight="1" x14ac:dyDescent="0.2">
      <c r="A264" s="103" t="s">
        <v>72</v>
      </c>
      <c r="B264" s="148"/>
      <c r="C264" s="125">
        <v>52224.346299999997</v>
      </c>
      <c r="D264" s="122">
        <v>5.9999999999999995E-4</v>
      </c>
      <c r="E264" s="103">
        <f t="shared" si="60"/>
        <v>13406.96715601506</v>
      </c>
      <c r="F264" s="103">
        <f t="shared" si="61"/>
        <v>13407</v>
      </c>
      <c r="G264" s="103">
        <f t="shared" si="65"/>
        <v>-3.2390600004873704E-2</v>
      </c>
      <c r="K264" s="103">
        <f t="shared" si="66"/>
        <v>-3.2390600004873704E-2</v>
      </c>
      <c r="P264" s="103">
        <f t="shared" si="62"/>
        <v>-3.2655676145110377E-2</v>
      </c>
      <c r="Q264" s="121">
        <f t="shared" si="63"/>
        <v>37205.846299999997</v>
      </c>
      <c r="S264" s="103">
        <f t="shared" si="64"/>
        <v>7.0265360122772049E-8</v>
      </c>
      <c r="T264" s="103">
        <f t="shared" si="67"/>
        <v>1</v>
      </c>
      <c r="U264" s="103">
        <f t="shared" si="68"/>
        <v>7.0265360122772049E-8</v>
      </c>
    </row>
    <row r="265" spans="1:21" ht="12.95" customHeight="1" x14ac:dyDescent="0.2">
      <c r="A265" s="20" t="s">
        <v>819</v>
      </c>
      <c r="B265" s="182" t="s">
        <v>79</v>
      </c>
      <c r="C265" s="20">
        <v>52239.633300000001</v>
      </c>
      <c r="D265" s="20" t="s">
        <v>142</v>
      </c>
      <c r="E265" s="103">
        <f t="shared" si="60"/>
        <v>13422.468134623978</v>
      </c>
      <c r="F265" s="103">
        <f t="shared" si="61"/>
        <v>13422.5</v>
      </c>
      <c r="G265" s="103">
        <f t="shared" si="65"/>
        <v>-3.1425499997567385E-2</v>
      </c>
      <c r="K265" s="103">
        <f t="shared" si="66"/>
        <v>-3.1425499997567385E-2</v>
      </c>
      <c r="P265" s="103">
        <f t="shared" si="62"/>
        <v>-3.2315155057238532E-2</v>
      </c>
      <c r="Q265" s="121">
        <f t="shared" si="63"/>
        <v>37221.133300000001</v>
      </c>
      <c r="S265" s="103">
        <f t="shared" si="64"/>
        <v>7.9148612519847054E-7</v>
      </c>
      <c r="T265" s="103">
        <f t="shared" si="67"/>
        <v>1</v>
      </c>
      <c r="U265" s="103">
        <f t="shared" si="68"/>
        <v>7.9148612519847054E-7</v>
      </c>
    </row>
    <row r="266" spans="1:21" ht="12.95" customHeight="1" x14ac:dyDescent="0.2">
      <c r="A266" s="20" t="s">
        <v>819</v>
      </c>
      <c r="B266" s="182" t="s">
        <v>79</v>
      </c>
      <c r="C266" s="20">
        <v>52245.551099999997</v>
      </c>
      <c r="D266" s="20" t="s">
        <v>142</v>
      </c>
      <c r="E266" s="103">
        <f t="shared" si="60"/>
        <v>13428.468768575163</v>
      </c>
      <c r="F266" s="103">
        <f t="shared" si="61"/>
        <v>13428.5</v>
      </c>
      <c r="G266" s="103">
        <f t="shared" si="65"/>
        <v>-3.0800300002738368E-2</v>
      </c>
      <c r="K266" s="103">
        <f t="shared" si="66"/>
        <v>-3.0800300002738368E-2</v>
      </c>
      <c r="P266" s="103">
        <f t="shared" si="62"/>
        <v>-3.2184232311723612E-2</v>
      </c>
      <c r="Q266" s="121">
        <f t="shared" si="63"/>
        <v>37227.051099999997</v>
      </c>
      <c r="S266" s="103">
        <f t="shared" si="64"/>
        <v>1.9152686358532302E-6</v>
      </c>
      <c r="T266" s="103">
        <f t="shared" si="67"/>
        <v>1</v>
      </c>
      <c r="U266" s="103">
        <f t="shared" si="68"/>
        <v>1.9152686358532302E-6</v>
      </c>
    </row>
    <row r="267" spans="1:21" ht="12.95" customHeight="1" x14ac:dyDescent="0.2">
      <c r="A267" s="20" t="s">
        <v>819</v>
      </c>
      <c r="B267" s="182" t="s">
        <v>78</v>
      </c>
      <c r="C267" s="20">
        <v>52282.534099999997</v>
      </c>
      <c r="D267" s="20" t="s">
        <v>142</v>
      </c>
      <c r="E267" s="103">
        <f t="shared" si="60"/>
        <v>13465.969435278468</v>
      </c>
      <c r="F267" s="103">
        <f t="shared" si="61"/>
        <v>13466</v>
      </c>
      <c r="G267" s="103">
        <f t="shared" si="65"/>
        <v>-3.0142800002067816E-2</v>
      </c>
      <c r="K267" s="103">
        <f t="shared" si="66"/>
        <v>-3.0142800002067816E-2</v>
      </c>
      <c r="P267" s="103">
        <f t="shared" si="62"/>
        <v>-3.1377920815512127E-2</v>
      </c>
      <c r="Q267" s="121">
        <f t="shared" si="63"/>
        <v>37264.034099999997</v>
      </c>
      <c r="S267" s="103">
        <f t="shared" si="64"/>
        <v>1.5255234238033371E-6</v>
      </c>
      <c r="T267" s="103">
        <f t="shared" si="67"/>
        <v>1</v>
      </c>
      <c r="U267" s="103">
        <f t="shared" si="68"/>
        <v>1.5255234238033371E-6</v>
      </c>
    </row>
    <row r="268" spans="1:21" ht="12.95" customHeight="1" x14ac:dyDescent="0.2">
      <c r="A268" s="48" t="s">
        <v>74</v>
      </c>
      <c r="B268" s="148"/>
      <c r="C268" s="122">
        <v>52505.4228</v>
      </c>
      <c r="D268" s="122">
        <v>8.9999999999999998E-4</v>
      </c>
      <c r="E268" s="103">
        <f t="shared" si="60"/>
        <v>13691.9780027455</v>
      </c>
      <c r="F268" s="103">
        <f t="shared" si="61"/>
        <v>13692</v>
      </c>
      <c r="G268" s="103">
        <f t="shared" si="65"/>
        <v>-2.1693599999707658E-2</v>
      </c>
      <c r="J268" s="103">
        <f>G268</f>
        <v>-2.1693599999707658E-2</v>
      </c>
      <c r="P268" s="103">
        <f t="shared" si="62"/>
        <v>-2.7062278327784475E-2</v>
      </c>
      <c r="Q268" s="121">
        <f t="shared" si="63"/>
        <v>37486.9228</v>
      </c>
      <c r="S268" s="103">
        <f t="shared" si="64"/>
        <v>2.882270699036169E-5</v>
      </c>
      <c r="T268" s="103">
        <f>T$17</f>
        <v>1</v>
      </c>
      <c r="U268" s="103">
        <f t="shared" si="68"/>
        <v>2.882270699036169E-5</v>
      </c>
    </row>
    <row r="269" spans="1:21" ht="12.95" customHeight="1" x14ac:dyDescent="0.2">
      <c r="A269" s="20" t="s">
        <v>819</v>
      </c>
      <c r="B269" s="182" t="s">
        <v>79</v>
      </c>
      <c r="C269" s="20">
        <v>52517.744299999998</v>
      </c>
      <c r="D269" s="20" t="s">
        <v>142</v>
      </c>
      <c r="E269" s="103">
        <f t="shared" si="60"/>
        <v>13704.471971995823</v>
      </c>
      <c r="F269" s="103">
        <f t="shared" si="61"/>
        <v>13704.5</v>
      </c>
      <c r="G269" s="103">
        <f t="shared" si="65"/>
        <v>-2.7641100001346786E-2</v>
      </c>
      <c r="K269" s="103">
        <f>G269</f>
        <v>-2.7641100001346786E-2</v>
      </c>
      <c r="P269" s="103">
        <f t="shared" si="62"/>
        <v>-2.6855968590910752E-2</v>
      </c>
      <c r="Q269" s="121">
        <f t="shared" si="63"/>
        <v>37499.244299999998</v>
      </c>
      <c r="S269" s="103">
        <f t="shared" si="64"/>
        <v>6.1643133165327573E-7</v>
      </c>
      <c r="T269" s="103">
        <f>T$18</f>
        <v>1</v>
      </c>
      <c r="U269" s="103">
        <f t="shared" si="68"/>
        <v>6.1643133165327573E-7</v>
      </c>
    </row>
    <row r="270" spans="1:21" ht="12.95" customHeight="1" x14ac:dyDescent="0.2">
      <c r="A270" s="20" t="s">
        <v>894</v>
      </c>
      <c r="B270" s="182" t="s">
        <v>78</v>
      </c>
      <c r="C270" s="20">
        <v>52535.991900000001</v>
      </c>
      <c r="D270" s="20" t="s">
        <v>142</v>
      </c>
      <c r="E270" s="103">
        <f t="shared" si="60"/>
        <v>13722.974991375953</v>
      </c>
      <c r="F270" s="103">
        <f t="shared" si="61"/>
        <v>13723</v>
      </c>
      <c r="G270" s="103">
        <f t="shared" si="65"/>
        <v>-2.4663399999553803E-2</v>
      </c>
      <c r="K270" s="103">
        <f>G270</f>
        <v>-2.4663399999553803E-2</v>
      </c>
      <c r="P270" s="103">
        <f t="shared" si="62"/>
        <v>-2.6557716317834129E-2</v>
      </c>
      <c r="Q270" s="121">
        <f t="shared" si="63"/>
        <v>37517.491900000001</v>
      </c>
      <c r="S270" s="103">
        <f t="shared" si="64"/>
        <v>3.5884343137031285E-6</v>
      </c>
      <c r="T270" s="103">
        <f>T$18</f>
        <v>1</v>
      </c>
      <c r="U270" s="103">
        <f t="shared" si="68"/>
        <v>3.5884343137031285E-6</v>
      </c>
    </row>
    <row r="271" spans="1:21" ht="12.95" customHeight="1" x14ac:dyDescent="0.2">
      <c r="A271" s="43" t="s">
        <v>75</v>
      </c>
      <c r="B271" s="212" t="s">
        <v>86</v>
      </c>
      <c r="C271" s="20">
        <v>52633.624300000003</v>
      </c>
      <c r="D271" s="122">
        <v>2.9999999999999997E-4</v>
      </c>
      <c r="E271" s="103">
        <f t="shared" si="60"/>
        <v>13821.973993399692</v>
      </c>
      <c r="F271" s="103">
        <f t="shared" si="61"/>
        <v>13822</v>
      </c>
      <c r="G271" s="13"/>
      <c r="P271" s="103">
        <f t="shared" si="62"/>
        <v>-2.5113196268976953E-2</v>
      </c>
      <c r="Q271" s="121">
        <f t="shared" si="63"/>
        <v>37615.124300000003</v>
      </c>
      <c r="R271" s="53">
        <v>0.19065499999851454</v>
      </c>
      <c r="S271" s="103">
        <f t="shared" si="64"/>
        <v>6.3067262684415794E-4</v>
      </c>
    </row>
    <row r="272" spans="1:21" ht="12.95" customHeight="1" x14ac:dyDescent="0.2">
      <c r="A272" s="16" t="s">
        <v>76</v>
      </c>
      <c r="B272" s="148"/>
      <c r="C272" s="125">
        <v>52633.624400000001</v>
      </c>
      <c r="D272" s="122">
        <v>2.0000000000000001E-4</v>
      </c>
      <c r="E272" s="103">
        <f t="shared" si="60"/>
        <v>13821.974094799431</v>
      </c>
      <c r="F272" s="103">
        <f t="shared" si="61"/>
        <v>13822</v>
      </c>
      <c r="G272" s="103">
        <f t="shared" ref="G272:G303" si="69">+C272-(C$7+F272*C$8)</f>
        <v>-2.5547600002028048E-2</v>
      </c>
      <c r="K272" s="103">
        <f t="shared" ref="K272:K279" si="70">G272</f>
        <v>-2.5547600002028048E-2</v>
      </c>
      <c r="P272" s="103">
        <f t="shared" si="62"/>
        <v>-2.5113196268976953E-2</v>
      </c>
      <c r="Q272" s="121">
        <f t="shared" si="63"/>
        <v>37615.124400000001</v>
      </c>
      <c r="S272" s="103">
        <f t="shared" si="64"/>
        <v>1.8870660328872734E-7</v>
      </c>
      <c r="T272" s="103">
        <f t="shared" ref="T272:T279" si="71">T$18</f>
        <v>1</v>
      </c>
      <c r="U272" s="103">
        <f t="shared" ref="U272:U303" si="72">+T272*S272</f>
        <v>1.8870660328872734E-7</v>
      </c>
    </row>
    <row r="273" spans="1:21" ht="12.95" customHeight="1" x14ac:dyDescent="0.2">
      <c r="A273" s="20" t="s">
        <v>819</v>
      </c>
      <c r="B273" s="182" t="s">
        <v>78</v>
      </c>
      <c r="C273" s="20">
        <v>52637.565399999999</v>
      </c>
      <c r="D273" s="20" t="s">
        <v>142</v>
      </c>
      <c r="E273" s="103">
        <f t="shared" si="60"/>
        <v>13825.970258644378</v>
      </c>
      <c r="F273" s="103">
        <f t="shared" si="61"/>
        <v>13826</v>
      </c>
      <c r="G273" s="103">
        <f t="shared" si="69"/>
        <v>-2.9330800003663171E-2</v>
      </c>
      <c r="K273" s="103">
        <f t="shared" si="70"/>
        <v>-2.9330800003663171E-2</v>
      </c>
      <c r="P273" s="103">
        <f t="shared" si="62"/>
        <v>-2.5060443685486621E-2</v>
      </c>
      <c r="Q273" s="121">
        <f t="shared" si="63"/>
        <v>37619.065399999999</v>
      </c>
      <c r="S273" s="103">
        <f t="shared" si="64"/>
        <v>1.8235943084190386E-5</v>
      </c>
      <c r="T273" s="103">
        <f t="shared" si="71"/>
        <v>1</v>
      </c>
      <c r="U273" s="103">
        <f t="shared" si="72"/>
        <v>1.8235943084190386E-5</v>
      </c>
    </row>
    <row r="274" spans="1:21" ht="12.95" customHeight="1" x14ac:dyDescent="0.2">
      <c r="A274" s="20" t="s">
        <v>907</v>
      </c>
      <c r="B274" s="182" t="s">
        <v>78</v>
      </c>
      <c r="C274" s="20">
        <v>52857.489399999999</v>
      </c>
      <c r="D274" s="20" t="s">
        <v>142</v>
      </c>
      <c r="E274" s="103">
        <f t="shared" si="60"/>
        <v>14048.972627950756</v>
      </c>
      <c r="F274" s="103">
        <f t="shared" si="61"/>
        <v>14049</v>
      </c>
      <c r="G274" s="103">
        <f t="shared" si="69"/>
        <v>-2.6994200001354329E-2</v>
      </c>
      <c r="K274" s="103">
        <f t="shared" si="70"/>
        <v>-2.6994200001354329E-2</v>
      </c>
      <c r="P274" s="103">
        <f t="shared" si="62"/>
        <v>-2.2877520435419036E-2</v>
      </c>
      <c r="Q274" s="121">
        <f t="shared" si="63"/>
        <v>37838.989399999999</v>
      </c>
      <c r="S274" s="103">
        <f t="shared" si="64"/>
        <v>1.6947050648589193E-5</v>
      </c>
      <c r="T274" s="103">
        <f t="shared" si="71"/>
        <v>1</v>
      </c>
      <c r="U274" s="103">
        <f t="shared" si="72"/>
        <v>1.6947050648589193E-5</v>
      </c>
    </row>
    <row r="275" spans="1:21" ht="12.95" customHeight="1" x14ac:dyDescent="0.2">
      <c r="A275" s="38" t="s">
        <v>101</v>
      </c>
      <c r="B275" s="213" t="s">
        <v>78</v>
      </c>
      <c r="C275" s="38">
        <v>52860.450320000004</v>
      </c>
      <c r="D275" s="38" t="s">
        <v>102</v>
      </c>
      <c r="E275" s="103">
        <f t="shared" si="60"/>
        <v>14051.974993201151</v>
      </c>
      <c r="F275" s="103">
        <f t="shared" si="61"/>
        <v>14052</v>
      </c>
      <c r="G275" s="103">
        <f t="shared" si="69"/>
        <v>-2.4661599993123673E-2</v>
      </c>
      <c r="K275" s="103">
        <f t="shared" si="70"/>
        <v>-2.4661599993123673E-2</v>
      </c>
      <c r="P275" s="103">
        <f t="shared" si="62"/>
        <v>-2.2858837276124516E-2</v>
      </c>
      <c r="Q275" s="121">
        <f t="shared" si="63"/>
        <v>37841.950320000004</v>
      </c>
      <c r="S275" s="103">
        <f t="shared" si="64"/>
        <v>3.2499534138021839E-6</v>
      </c>
      <c r="T275" s="103">
        <f t="shared" si="71"/>
        <v>1</v>
      </c>
      <c r="U275" s="103">
        <f t="shared" si="72"/>
        <v>3.2499534138021839E-6</v>
      </c>
    </row>
    <row r="276" spans="1:21" ht="12.95" customHeight="1" x14ac:dyDescent="0.2">
      <c r="A276" s="43" t="s">
        <v>77</v>
      </c>
      <c r="B276" s="214" t="s">
        <v>78</v>
      </c>
      <c r="C276" s="45">
        <v>52869.326699999998</v>
      </c>
      <c r="D276" s="45">
        <v>1E-4</v>
      </c>
      <c r="E276" s="103">
        <f t="shared" si="60"/>
        <v>14060.975619648754</v>
      </c>
      <c r="F276" s="103">
        <f t="shared" si="61"/>
        <v>14061</v>
      </c>
      <c r="G276" s="103">
        <f t="shared" si="69"/>
        <v>-2.4043800003710203E-2</v>
      </c>
      <c r="K276" s="103">
        <f t="shared" si="70"/>
        <v>-2.4043800003710203E-2</v>
      </c>
      <c r="P276" s="103">
        <f t="shared" si="62"/>
        <v>-2.2804561490881194E-2</v>
      </c>
      <c r="Q276" s="121">
        <f t="shared" si="63"/>
        <v>37850.826699999998</v>
      </c>
      <c r="S276" s="103">
        <f t="shared" si="64"/>
        <v>1.5357120916786528E-6</v>
      </c>
      <c r="T276" s="103">
        <f t="shared" si="71"/>
        <v>1</v>
      </c>
      <c r="U276" s="103">
        <f t="shared" si="72"/>
        <v>1.5357120916786528E-6</v>
      </c>
    </row>
    <row r="277" spans="1:21" ht="12.95" customHeight="1" x14ac:dyDescent="0.2">
      <c r="A277" s="20" t="s">
        <v>77</v>
      </c>
      <c r="B277" s="182" t="s">
        <v>79</v>
      </c>
      <c r="C277" s="20">
        <v>52897.433100000002</v>
      </c>
      <c r="D277" s="20" t="s">
        <v>142</v>
      </c>
      <c r="E277" s="103">
        <f t="shared" si="60"/>
        <v>14089.475436825021</v>
      </c>
      <c r="F277" s="103">
        <f t="shared" si="61"/>
        <v>14089.5</v>
      </c>
      <c r="G277" s="103">
        <f t="shared" si="69"/>
        <v>-2.4224100001447368E-2</v>
      </c>
      <c r="K277" s="103">
        <f t="shared" si="70"/>
        <v>-2.4224100001447368E-2</v>
      </c>
      <c r="P277" s="103">
        <f t="shared" si="62"/>
        <v>-2.2650334891451466E-2</v>
      </c>
      <c r="Q277" s="121">
        <f t="shared" si="63"/>
        <v>37878.933100000002</v>
      </c>
      <c r="S277" s="103">
        <f t="shared" si="64"/>
        <v>2.4767366214404153E-6</v>
      </c>
      <c r="T277" s="103">
        <f t="shared" si="71"/>
        <v>1</v>
      </c>
      <c r="U277" s="103">
        <f t="shared" si="72"/>
        <v>2.4767366214404153E-6</v>
      </c>
    </row>
    <row r="278" spans="1:21" ht="12.95" customHeight="1" x14ac:dyDescent="0.2">
      <c r="A278" s="43" t="s">
        <v>77</v>
      </c>
      <c r="B278" s="214" t="s">
        <v>79</v>
      </c>
      <c r="C278" s="45">
        <v>52897.433120000002</v>
      </c>
      <c r="D278" s="45">
        <v>6.9999999999999994E-5</v>
      </c>
      <c r="E278" s="103">
        <f t="shared" si="60"/>
        <v>14089.475457104971</v>
      </c>
      <c r="F278" s="103">
        <f t="shared" si="61"/>
        <v>14089.5</v>
      </c>
      <c r="G278" s="103">
        <f t="shared" si="69"/>
        <v>-2.4204100001952611E-2</v>
      </c>
      <c r="K278" s="103">
        <f t="shared" si="70"/>
        <v>-2.4204100001952611E-2</v>
      </c>
      <c r="P278" s="103">
        <f t="shared" si="62"/>
        <v>-2.2650334891451466E-2</v>
      </c>
      <c r="Q278" s="121">
        <f t="shared" si="63"/>
        <v>37878.933120000002</v>
      </c>
      <c r="S278" s="103">
        <f t="shared" si="64"/>
        <v>2.4141860186106354E-6</v>
      </c>
      <c r="T278" s="103">
        <f t="shared" si="71"/>
        <v>1</v>
      </c>
      <c r="U278" s="103">
        <f t="shared" si="72"/>
        <v>2.4141860186106354E-6</v>
      </c>
    </row>
    <row r="279" spans="1:21" ht="12.95" customHeight="1" x14ac:dyDescent="0.2">
      <c r="A279" s="20" t="s">
        <v>819</v>
      </c>
      <c r="B279" s="182" t="s">
        <v>78</v>
      </c>
      <c r="C279" s="20">
        <v>52923.568099999997</v>
      </c>
      <c r="D279" s="20" t="s">
        <v>142</v>
      </c>
      <c r="E279" s="103">
        <f t="shared" si="60"/>
        <v>14115.976259481127</v>
      </c>
      <c r="F279" s="103">
        <f t="shared" si="61"/>
        <v>14116</v>
      </c>
      <c r="G279" s="103">
        <f t="shared" si="69"/>
        <v>-2.3412800001096912E-2</v>
      </c>
      <c r="K279" s="103">
        <f t="shared" si="70"/>
        <v>-2.3412800001096912E-2</v>
      </c>
      <c r="P279" s="103">
        <f t="shared" si="62"/>
        <v>-2.2531184777898859E-2</v>
      </c>
      <c r="Q279" s="121">
        <f t="shared" si="63"/>
        <v>37905.068099999997</v>
      </c>
      <c r="S279" s="103">
        <f t="shared" si="64"/>
        <v>7.7724540177455202E-7</v>
      </c>
      <c r="T279" s="103">
        <f t="shared" si="71"/>
        <v>1</v>
      </c>
      <c r="U279" s="103">
        <f t="shared" si="72"/>
        <v>7.7724540177455202E-7</v>
      </c>
    </row>
    <row r="280" spans="1:21" ht="12.95" customHeight="1" x14ac:dyDescent="0.2">
      <c r="A280" s="43" t="s">
        <v>75</v>
      </c>
      <c r="B280" s="214"/>
      <c r="C280" s="38">
        <v>52930.471599999997</v>
      </c>
      <c r="D280" s="38">
        <v>5.0000000000000001E-4</v>
      </c>
      <c r="E280" s="103">
        <f t="shared" si="60"/>
        <v>14122.976390692393</v>
      </c>
      <c r="F280" s="103">
        <f t="shared" si="61"/>
        <v>14123</v>
      </c>
      <c r="G280" s="103">
        <f t="shared" si="69"/>
        <v>-2.3283399998035748E-2</v>
      </c>
      <c r="J280" s="103">
        <f>G280</f>
        <v>-2.3283399998035748E-2</v>
      </c>
      <c r="P280" s="103">
        <f t="shared" si="62"/>
        <v>-2.2503640044146532E-2</v>
      </c>
      <c r="Q280" s="121">
        <f t="shared" si="63"/>
        <v>37911.971599999997</v>
      </c>
      <c r="S280" s="103">
        <f t="shared" si="64"/>
        <v>6.0802558568931149E-7</v>
      </c>
      <c r="T280" s="103">
        <f>T$17</f>
        <v>1</v>
      </c>
      <c r="U280" s="103">
        <f t="shared" si="72"/>
        <v>6.0802558568931149E-7</v>
      </c>
    </row>
    <row r="281" spans="1:21" ht="12.95" customHeight="1" x14ac:dyDescent="0.2">
      <c r="A281" s="16" t="s">
        <v>80</v>
      </c>
      <c r="B281" s="213"/>
      <c r="C281" s="38">
        <v>52950.687899999997</v>
      </c>
      <c r="D281" s="38">
        <v>2.0000000000000001E-4</v>
      </c>
      <c r="E281" s="103">
        <f t="shared" si="60"/>
        <v>14143.475666799633</v>
      </c>
      <c r="F281" s="103">
        <f t="shared" si="61"/>
        <v>14143.5</v>
      </c>
      <c r="G281" s="103">
        <f t="shared" si="69"/>
        <v>-2.3997300006158184E-2</v>
      </c>
      <c r="K281" s="103">
        <f>G281</f>
        <v>-2.3997300006158184E-2</v>
      </c>
      <c r="P281" s="103">
        <f t="shared" si="62"/>
        <v>-2.2432467997523693E-2</v>
      </c>
      <c r="Q281" s="121">
        <f t="shared" si="63"/>
        <v>37932.187899999997</v>
      </c>
      <c r="S281" s="103">
        <f t="shared" si="64"/>
        <v>2.448699215247056E-6</v>
      </c>
      <c r="T281" s="103">
        <f>T$18</f>
        <v>1</v>
      </c>
      <c r="U281" s="103">
        <f t="shared" si="72"/>
        <v>2.448699215247056E-6</v>
      </c>
    </row>
    <row r="282" spans="1:21" ht="12.95" customHeight="1" x14ac:dyDescent="0.2">
      <c r="A282" s="20" t="s">
        <v>819</v>
      </c>
      <c r="B282" s="182" t="s">
        <v>78</v>
      </c>
      <c r="C282" s="20">
        <v>53201.673699999999</v>
      </c>
      <c r="D282" s="20" t="s">
        <v>142</v>
      </c>
      <c r="E282" s="103">
        <f t="shared" si="60"/>
        <v>14397.974621266892</v>
      </c>
      <c r="F282" s="103">
        <f t="shared" si="61"/>
        <v>14398</v>
      </c>
      <c r="G282" s="103">
        <f t="shared" si="69"/>
        <v>-2.5028399999428075E-2</v>
      </c>
      <c r="K282" s="103">
        <f>G282</f>
        <v>-2.5028399999428075E-2</v>
      </c>
      <c r="P282" s="103">
        <f t="shared" si="62"/>
        <v>-2.2743886102271287E-2</v>
      </c>
      <c r="Q282" s="121">
        <f t="shared" si="63"/>
        <v>38183.173699999999</v>
      </c>
      <c r="S282" s="103">
        <f t="shared" si="64"/>
        <v>5.2190037463024968E-6</v>
      </c>
      <c r="T282" s="103">
        <f>T$18</f>
        <v>1</v>
      </c>
      <c r="U282" s="103">
        <f t="shared" si="72"/>
        <v>5.2190037463024968E-6</v>
      </c>
    </row>
    <row r="283" spans="1:21" ht="12.95" customHeight="1" x14ac:dyDescent="0.2">
      <c r="A283" s="20" t="s">
        <v>946</v>
      </c>
      <c r="B283" s="182" t="s">
        <v>78</v>
      </c>
      <c r="C283" s="20">
        <v>53275.6394</v>
      </c>
      <c r="D283" s="20" t="s">
        <v>142</v>
      </c>
      <c r="E283" s="103">
        <f t="shared" si="60"/>
        <v>14472.975650474278</v>
      </c>
      <c r="F283" s="103">
        <f t="shared" si="61"/>
        <v>14473</v>
      </c>
      <c r="G283" s="103">
        <f t="shared" si="69"/>
        <v>-2.401339999778429E-2</v>
      </c>
      <c r="K283" s="103">
        <f>G283</f>
        <v>-2.401339999778429E-2</v>
      </c>
      <c r="P283" s="103">
        <f t="shared" si="62"/>
        <v>-2.3256672805616413E-2</v>
      </c>
      <c r="Q283" s="121">
        <f t="shared" si="63"/>
        <v>38257.1394</v>
      </c>
      <c r="S283" s="103">
        <f t="shared" si="64"/>
        <v>5.7263604336627983E-7</v>
      </c>
      <c r="T283" s="103">
        <f>T$18</f>
        <v>1</v>
      </c>
      <c r="U283" s="103">
        <f t="shared" si="72"/>
        <v>5.7263604336627983E-7</v>
      </c>
    </row>
    <row r="284" spans="1:21" ht="12.95" customHeight="1" x14ac:dyDescent="0.2">
      <c r="A284" s="20" t="s">
        <v>946</v>
      </c>
      <c r="B284" s="182" t="s">
        <v>78</v>
      </c>
      <c r="C284" s="20">
        <v>53281.551500000001</v>
      </c>
      <c r="D284" s="20" t="s">
        <v>142</v>
      </c>
      <c r="E284" s="103">
        <f t="shared" si="60"/>
        <v>14478.970504640156</v>
      </c>
      <c r="F284" s="103">
        <f t="shared" si="61"/>
        <v>14479</v>
      </c>
      <c r="G284" s="103">
        <f t="shared" si="69"/>
        <v>-2.9088199997204356E-2</v>
      </c>
      <c r="K284" s="103">
        <f>G284</f>
        <v>-2.9088199997204356E-2</v>
      </c>
      <c r="P284" s="103">
        <f t="shared" si="62"/>
        <v>-2.3305806472441598E-2</v>
      </c>
      <c r="Q284" s="121">
        <f t="shared" si="63"/>
        <v>38263.051500000001</v>
      </c>
      <c r="S284" s="103">
        <f t="shared" si="64"/>
        <v>3.3436074875218272E-5</v>
      </c>
      <c r="T284" s="103">
        <f>T$18</f>
        <v>1</v>
      </c>
      <c r="U284" s="103">
        <f t="shared" si="72"/>
        <v>3.3436074875218272E-5</v>
      </c>
    </row>
    <row r="285" spans="1:21" ht="12.95" customHeight="1" x14ac:dyDescent="0.2">
      <c r="A285" s="43" t="s">
        <v>81</v>
      </c>
      <c r="B285" s="214"/>
      <c r="C285" s="38">
        <v>53298.317999999999</v>
      </c>
      <c r="D285" s="38">
        <v>2.0000000000000001E-4</v>
      </c>
      <c r="E285" s="103">
        <f t="shared" si="60"/>
        <v>14495.971692436735</v>
      </c>
      <c r="F285" s="103">
        <f t="shared" si="61"/>
        <v>14496</v>
      </c>
      <c r="G285" s="103">
        <f t="shared" si="69"/>
        <v>-2.7916799997910857E-2</v>
      </c>
      <c r="J285" s="103">
        <f>G285</f>
        <v>-2.7916799997910857E-2</v>
      </c>
      <c r="P285" s="103">
        <f t="shared" si="62"/>
        <v>-2.3451469284496471E-2</v>
      </c>
      <c r="Q285" s="121">
        <f t="shared" si="63"/>
        <v>38279.817999999999</v>
      </c>
      <c r="S285" s="103">
        <f t="shared" si="64"/>
        <v>1.9939178380161834E-5</v>
      </c>
      <c r="T285" s="103">
        <f>T$17</f>
        <v>1</v>
      </c>
      <c r="U285" s="103">
        <f t="shared" si="72"/>
        <v>1.9939178380161834E-5</v>
      </c>
    </row>
    <row r="286" spans="1:21" ht="12.95" customHeight="1" x14ac:dyDescent="0.2">
      <c r="A286" s="20" t="s">
        <v>946</v>
      </c>
      <c r="B286" s="182" t="s">
        <v>79</v>
      </c>
      <c r="C286" s="20">
        <v>53311.633999999998</v>
      </c>
      <c r="D286" s="20" t="s">
        <v>142</v>
      </c>
      <c r="E286" s="103">
        <f t="shared" si="60"/>
        <v>14509.474082124461</v>
      </c>
      <c r="F286" s="103">
        <f t="shared" si="61"/>
        <v>14509.5</v>
      </c>
      <c r="G286" s="103">
        <f t="shared" si="69"/>
        <v>-2.5560100002621766E-2</v>
      </c>
      <c r="K286" s="103">
        <f>G286</f>
        <v>-2.5560100002621766E-2</v>
      </c>
      <c r="P286" s="103">
        <f t="shared" si="62"/>
        <v>-2.3573902310680968E-2</v>
      </c>
      <c r="Q286" s="121">
        <f t="shared" si="63"/>
        <v>38293.133999999998</v>
      </c>
      <c r="S286" s="103">
        <f t="shared" si="64"/>
        <v>3.9449812714709544E-6</v>
      </c>
      <c r="T286" s="103">
        <f>T$18</f>
        <v>1</v>
      </c>
      <c r="U286" s="103">
        <f t="shared" si="72"/>
        <v>3.9449812714709544E-6</v>
      </c>
    </row>
    <row r="287" spans="1:21" ht="12.95" customHeight="1" x14ac:dyDescent="0.2">
      <c r="A287" s="20" t="s">
        <v>946</v>
      </c>
      <c r="B287" s="182" t="s">
        <v>78</v>
      </c>
      <c r="C287" s="20">
        <v>53629.680999999997</v>
      </c>
      <c r="D287" s="20" t="s">
        <v>142</v>
      </c>
      <c r="E287" s="103">
        <f t="shared" si="60"/>
        <v>14831.972920590411</v>
      </c>
      <c r="F287" s="103">
        <f t="shared" si="61"/>
        <v>14832</v>
      </c>
      <c r="G287" s="103">
        <f t="shared" si="69"/>
        <v>-2.6705600001150742E-2</v>
      </c>
      <c r="K287" s="103">
        <f>G287</f>
        <v>-2.6705600001150742E-2</v>
      </c>
      <c r="P287" s="103">
        <f t="shared" si="62"/>
        <v>-2.8159130502440691E-2</v>
      </c>
      <c r="Q287" s="121">
        <f t="shared" si="63"/>
        <v>38611.180999999997</v>
      </c>
      <c r="S287" s="103">
        <f t="shared" si="64"/>
        <v>2.1127509181802092E-6</v>
      </c>
      <c r="T287" s="103">
        <f>T$18</f>
        <v>1</v>
      </c>
      <c r="U287" s="103">
        <f t="shared" si="72"/>
        <v>2.1127509181802092E-6</v>
      </c>
    </row>
    <row r="288" spans="1:21" ht="12.95" customHeight="1" x14ac:dyDescent="0.2">
      <c r="A288" s="49" t="s">
        <v>82</v>
      </c>
      <c r="B288" s="214"/>
      <c r="C288" s="38">
        <v>53653.347000000002</v>
      </c>
      <c r="D288" s="38">
        <v>1E-3</v>
      </c>
      <c r="E288" s="103">
        <f t="shared" si="60"/>
        <v>14855.970183608571</v>
      </c>
      <c r="F288" s="103">
        <f t="shared" si="61"/>
        <v>14856</v>
      </c>
      <c r="G288" s="103">
        <f t="shared" si="69"/>
        <v>-2.9404799999610987E-2</v>
      </c>
      <c r="J288" s="103">
        <f>G288</f>
        <v>-2.9404799999610987E-2</v>
      </c>
      <c r="P288" s="103">
        <f t="shared" si="62"/>
        <v>-2.8615910432671379E-2</v>
      </c>
      <c r="Q288" s="121">
        <f t="shared" si="63"/>
        <v>38634.847000000002</v>
      </c>
      <c r="S288" s="103">
        <f t="shared" si="64"/>
        <v>6.2234674882616123E-7</v>
      </c>
      <c r="T288" s="103">
        <f>T$17</f>
        <v>1</v>
      </c>
      <c r="U288" s="103">
        <f t="shared" si="72"/>
        <v>6.2234674882616123E-7</v>
      </c>
    </row>
    <row r="289" spans="1:21" ht="12.95" customHeight="1" x14ac:dyDescent="0.2">
      <c r="A289" s="38" t="s">
        <v>101</v>
      </c>
      <c r="B289" s="213" t="s">
        <v>78</v>
      </c>
      <c r="C289" s="38">
        <v>53654.334589999999</v>
      </c>
      <c r="D289" s="38">
        <v>3.0999999999999999E-3</v>
      </c>
      <c r="E289" s="103">
        <f t="shared" si="60"/>
        <v>14856.971597323776</v>
      </c>
      <c r="F289" s="103">
        <f t="shared" si="61"/>
        <v>14857</v>
      </c>
      <c r="G289" s="103">
        <f t="shared" si="69"/>
        <v>-2.8010599999106489E-2</v>
      </c>
      <c r="K289" s="103">
        <f t="shared" ref="K289:K295" si="73">G289</f>
        <v>-2.8010599999106489E-2</v>
      </c>
      <c r="P289" s="103">
        <f t="shared" si="62"/>
        <v>-2.8635249052474721E-2</v>
      </c>
      <c r="Q289" s="121">
        <f t="shared" si="63"/>
        <v>38635.834589999999</v>
      </c>
      <c r="S289" s="103">
        <f t="shared" si="64"/>
        <v>3.9018643987382759E-7</v>
      </c>
      <c r="T289" s="103">
        <f t="shared" ref="T289:T295" si="74">T$18</f>
        <v>1</v>
      </c>
      <c r="U289" s="103">
        <f t="shared" si="72"/>
        <v>3.9018643987382759E-7</v>
      </c>
    </row>
    <row r="290" spans="1:21" ht="12.95" customHeight="1" x14ac:dyDescent="0.2">
      <c r="A290" s="38" t="s">
        <v>101</v>
      </c>
      <c r="B290" s="213" t="s">
        <v>79</v>
      </c>
      <c r="C290" s="38">
        <v>53763.305090000002</v>
      </c>
      <c r="D290" s="38">
        <v>4.0000000000000001E-3</v>
      </c>
      <c r="E290" s="103">
        <f t="shared" si="60"/>
        <v>14967.467403531837</v>
      </c>
      <c r="F290" s="103">
        <f t="shared" si="61"/>
        <v>14967.5</v>
      </c>
      <c r="G290" s="103">
        <f t="shared" si="69"/>
        <v>-3.2146499994269107E-2</v>
      </c>
      <c r="K290" s="103">
        <f t="shared" si="73"/>
        <v>-3.2146499994269107E-2</v>
      </c>
      <c r="P290" s="103">
        <f t="shared" si="62"/>
        <v>-3.0913600350829795E-2</v>
      </c>
      <c r="Q290" s="121">
        <f t="shared" si="63"/>
        <v>38744.805090000002</v>
      </c>
      <c r="S290" s="103">
        <f t="shared" si="64"/>
        <v>1.5200415307927811E-6</v>
      </c>
      <c r="T290" s="103">
        <f t="shared" si="74"/>
        <v>1</v>
      </c>
      <c r="U290" s="103">
        <f t="shared" si="72"/>
        <v>1.5200415307927811E-6</v>
      </c>
    </row>
    <row r="291" spans="1:21" ht="12.95" customHeight="1" x14ac:dyDescent="0.2">
      <c r="A291" s="38" t="s">
        <v>101</v>
      </c>
      <c r="B291" s="213" t="s">
        <v>79</v>
      </c>
      <c r="C291" s="38">
        <v>53763.305780000002</v>
      </c>
      <c r="D291" s="38">
        <v>3.8E-3</v>
      </c>
      <c r="E291" s="103">
        <f t="shared" si="60"/>
        <v>14967.468103190058</v>
      </c>
      <c r="F291" s="103">
        <f t="shared" si="61"/>
        <v>14967.5</v>
      </c>
      <c r="G291" s="103">
        <f t="shared" si="69"/>
        <v>-3.1456499993510079E-2</v>
      </c>
      <c r="K291" s="103">
        <f t="shared" si="73"/>
        <v>-3.1456499993510079E-2</v>
      </c>
      <c r="P291" s="103">
        <f t="shared" si="62"/>
        <v>-3.0913600350829795E-2</v>
      </c>
      <c r="Q291" s="121">
        <f t="shared" si="63"/>
        <v>38744.805780000002</v>
      </c>
      <c r="S291" s="103">
        <f t="shared" si="64"/>
        <v>2.9474002202237944E-7</v>
      </c>
      <c r="T291" s="103">
        <f t="shared" si="74"/>
        <v>1</v>
      </c>
      <c r="U291" s="103">
        <f t="shared" si="72"/>
        <v>2.9474002202237944E-7</v>
      </c>
    </row>
    <row r="292" spans="1:21" ht="12.95" customHeight="1" x14ac:dyDescent="0.2">
      <c r="A292" s="38" t="s">
        <v>101</v>
      </c>
      <c r="B292" s="213" t="s">
        <v>79</v>
      </c>
      <c r="C292" s="38">
        <v>53763.305780000002</v>
      </c>
      <c r="D292" s="38">
        <v>4.0000000000000001E-3</v>
      </c>
      <c r="E292" s="103">
        <f t="shared" si="60"/>
        <v>14967.468103190058</v>
      </c>
      <c r="F292" s="103">
        <f t="shared" si="61"/>
        <v>14967.5</v>
      </c>
      <c r="G292" s="103">
        <f t="shared" si="69"/>
        <v>-3.1456499993510079E-2</v>
      </c>
      <c r="K292" s="103">
        <f t="shared" si="73"/>
        <v>-3.1456499993510079E-2</v>
      </c>
      <c r="P292" s="103">
        <f t="shared" si="62"/>
        <v>-3.0913600350829795E-2</v>
      </c>
      <c r="Q292" s="121">
        <f t="shared" si="63"/>
        <v>38744.805780000002</v>
      </c>
      <c r="S292" s="103">
        <f t="shared" si="64"/>
        <v>2.9474002202237944E-7</v>
      </c>
      <c r="T292" s="103">
        <f t="shared" si="74"/>
        <v>1</v>
      </c>
      <c r="U292" s="103">
        <f t="shared" si="72"/>
        <v>2.9474002202237944E-7</v>
      </c>
    </row>
    <row r="293" spans="1:21" ht="12.95" customHeight="1" x14ac:dyDescent="0.2">
      <c r="A293" s="38" t="s">
        <v>101</v>
      </c>
      <c r="B293" s="213" t="s">
        <v>79</v>
      </c>
      <c r="C293" s="38">
        <v>53763.305780000002</v>
      </c>
      <c r="D293" s="38">
        <v>4.1000000000000003E-3</v>
      </c>
      <c r="E293" s="103">
        <f t="shared" si="60"/>
        <v>14967.468103190058</v>
      </c>
      <c r="F293" s="103">
        <f t="shared" si="61"/>
        <v>14967.5</v>
      </c>
      <c r="G293" s="103">
        <f t="shared" si="69"/>
        <v>-3.1456499993510079E-2</v>
      </c>
      <c r="K293" s="103">
        <f t="shared" si="73"/>
        <v>-3.1456499993510079E-2</v>
      </c>
      <c r="P293" s="103">
        <f t="shared" si="62"/>
        <v>-3.0913600350829795E-2</v>
      </c>
      <c r="Q293" s="121">
        <f t="shared" si="63"/>
        <v>38744.805780000002</v>
      </c>
      <c r="S293" s="103">
        <f t="shared" si="64"/>
        <v>2.9474002202237944E-7</v>
      </c>
      <c r="T293" s="103">
        <f t="shared" si="74"/>
        <v>1</v>
      </c>
      <c r="U293" s="103">
        <f t="shared" si="72"/>
        <v>2.9474002202237944E-7</v>
      </c>
    </row>
    <row r="294" spans="1:21" ht="12.95" customHeight="1" x14ac:dyDescent="0.2">
      <c r="A294" s="38" t="s">
        <v>101</v>
      </c>
      <c r="B294" s="213" t="s">
        <v>79</v>
      </c>
      <c r="C294" s="38">
        <v>53764.292200000004</v>
      </c>
      <c r="D294" s="38">
        <v>5.0000000000000001E-4</v>
      </c>
      <c r="E294" s="103">
        <f t="shared" si="60"/>
        <v>14968.468330528282</v>
      </c>
      <c r="F294" s="103">
        <f t="shared" si="61"/>
        <v>14968.5</v>
      </c>
      <c r="G294" s="103">
        <f t="shared" si="69"/>
        <v>-3.1232299996190704E-2</v>
      </c>
      <c r="K294" s="103">
        <f t="shared" si="73"/>
        <v>-3.1232299996190704E-2</v>
      </c>
      <c r="P294" s="103">
        <f t="shared" si="62"/>
        <v>-3.093542499979467E-2</v>
      </c>
      <c r="Q294" s="121">
        <f t="shared" si="63"/>
        <v>38745.792200000004</v>
      </c>
      <c r="S294" s="103">
        <f t="shared" si="64"/>
        <v>8.8134763485145309E-8</v>
      </c>
      <c r="T294" s="103">
        <f t="shared" si="74"/>
        <v>1</v>
      </c>
      <c r="U294" s="103">
        <f t="shared" si="72"/>
        <v>8.8134763485145309E-8</v>
      </c>
    </row>
    <row r="295" spans="1:21" ht="12.95" customHeight="1" x14ac:dyDescent="0.2">
      <c r="A295" s="20" t="s">
        <v>946</v>
      </c>
      <c r="B295" s="182" t="s">
        <v>79</v>
      </c>
      <c r="C295" s="20">
        <v>53952.650399999999</v>
      </c>
      <c r="D295" s="20" t="s">
        <v>142</v>
      </c>
      <c r="E295" s="103">
        <f t="shared" si="60"/>
        <v>15159.463059972471</v>
      </c>
      <c r="F295" s="103">
        <f t="shared" si="61"/>
        <v>15159.5</v>
      </c>
      <c r="G295" s="103">
        <f t="shared" si="69"/>
        <v>-3.643010000087088E-2</v>
      </c>
      <c r="K295" s="103">
        <f t="shared" si="73"/>
        <v>-3.643010000087088E-2</v>
      </c>
      <c r="P295" s="103">
        <f t="shared" si="62"/>
        <v>-3.5430036417593659E-2</v>
      </c>
      <c r="Q295" s="121">
        <f t="shared" si="63"/>
        <v>38934.150399999999</v>
      </c>
      <c r="S295" s="103">
        <f t="shared" si="64"/>
        <v>1.0001271705972743E-6</v>
      </c>
      <c r="T295" s="103">
        <f t="shared" si="74"/>
        <v>1</v>
      </c>
      <c r="U295" s="103">
        <f t="shared" si="72"/>
        <v>1.0001271705972743E-6</v>
      </c>
    </row>
    <row r="296" spans="1:21" ht="12.95" customHeight="1" x14ac:dyDescent="0.2">
      <c r="A296" s="49" t="s">
        <v>96</v>
      </c>
      <c r="B296" s="213" t="s">
        <v>79</v>
      </c>
      <c r="C296" s="38">
        <v>54026.617599999998</v>
      </c>
      <c r="D296" s="38" t="s">
        <v>95</v>
      </c>
      <c r="E296" s="103">
        <f t="shared" si="60"/>
        <v>15234.46561017599</v>
      </c>
      <c r="F296" s="103">
        <f t="shared" si="61"/>
        <v>15234.5</v>
      </c>
      <c r="G296" s="103">
        <f t="shared" si="69"/>
        <v>-3.3915100000740495E-2</v>
      </c>
      <c r="J296" s="103">
        <f>G296</f>
        <v>-3.3915100000740495E-2</v>
      </c>
      <c r="P296" s="103">
        <f t="shared" si="62"/>
        <v>-3.7335765758180782E-2</v>
      </c>
      <c r="Q296" s="121">
        <f t="shared" si="63"/>
        <v>39008.117599999998</v>
      </c>
      <c r="S296" s="103">
        <f t="shared" si="64"/>
        <v>1.1700954224124534E-5</v>
      </c>
      <c r="T296" s="103">
        <f>T$17</f>
        <v>1</v>
      </c>
      <c r="U296" s="103">
        <f t="shared" si="72"/>
        <v>1.1700954224124534E-5</v>
      </c>
    </row>
    <row r="297" spans="1:21" ht="12.95" customHeight="1" x14ac:dyDescent="0.2">
      <c r="A297" s="38" t="s">
        <v>101</v>
      </c>
      <c r="B297" s="213" t="s">
        <v>79</v>
      </c>
      <c r="C297" s="38">
        <v>54039.435129999998</v>
      </c>
      <c r="D297" s="38" t="s">
        <v>100</v>
      </c>
      <c r="E297" s="103">
        <f t="shared" si="60"/>
        <v>15247.46255256816</v>
      </c>
      <c r="F297" s="103">
        <f t="shared" si="61"/>
        <v>15247.5</v>
      </c>
      <c r="G297" s="103">
        <f t="shared" si="69"/>
        <v>-3.693050000583753E-2</v>
      </c>
      <c r="K297" s="103">
        <f t="shared" ref="K297:K331" si="75">G297</f>
        <v>-3.693050000583753E-2</v>
      </c>
      <c r="P297" s="103">
        <f t="shared" si="62"/>
        <v>-3.7671878658759587E-2</v>
      </c>
      <c r="Q297" s="121">
        <f t="shared" si="63"/>
        <v>39020.935129999998</v>
      </c>
      <c r="S297" s="103">
        <f t="shared" si="64"/>
        <v>5.4964230700852469E-7</v>
      </c>
      <c r="T297" s="103">
        <f t="shared" ref="T297:T328" si="76">T$18</f>
        <v>1</v>
      </c>
      <c r="U297" s="103">
        <f t="shared" si="72"/>
        <v>5.4964230700852469E-7</v>
      </c>
    </row>
    <row r="298" spans="1:21" ht="12.95" customHeight="1" x14ac:dyDescent="0.2">
      <c r="A298" s="20" t="s">
        <v>946</v>
      </c>
      <c r="B298" s="182" t="s">
        <v>79</v>
      </c>
      <c r="C298" s="20">
        <v>54103.5357</v>
      </c>
      <c r="D298" s="20" t="s">
        <v>142</v>
      </c>
      <c r="E298" s="103">
        <f t="shared" si="60"/>
        <v>15312.46036537572</v>
      </c>
      <c r="F298" s="103">
        <f t="shared" si="61"/>
        <v>15312.5</v>
      </c>
      <c r="G298" s="103">
        <f t="shared" si="69"/>
        <v>-3.9087500001187436E-2</v>
      </c>
      <c r="K298" s="103">
        <f t="shared" si="75"/>
        <v>-3.9087500001187436E-2</v>
      </c>
      <c r="P298" s="103">
        <f t="shared" si="62"/>
        <v>-3.9372293412702E-2</v>
      </c>
      <c r="Q298" s="121">
        <f t="shared" si="63"/>
        <v>39085.0357</v>
      </c>
      <c r="S298" s="103">
        <f t="shared" si="64"/>
        <v>8.1107287242103756E-8</v>
      </c>
      <c r="T298" s="103">
        <f t="shared" si="76"/>
        <v>1</v>
      </c>
      <c r="U298" s="103">
        <f t="shared" si="72"/>
        <v>8.1107287242103756E-8</v>
      </c>
    </row>
    <row r="299" spans="1:21" ht="12.95" customHeight="1" x14ac:dyDescent="0.2">
      <c r="A299" s="40" t="s">
        <v>132</v>
      </c>
      <c r="B299" s="215" t="s">
        <v>78</v>
      </c>
      <c r="C299" s="40">
        <v>54303.725740000002</v>
      </c>
      <c r="D299" s="40">
        <v>9.8999999999999999E-4</v>
      </c>
      <c r="E299" s="103">
        <f t="shared" si="60"/>
        <v>15515.452550091983</v>
      </c>
      <c r="F299" s="103">
        <f t="shared" si="61"/>
        <v>15515.5</v>
      </c>
      <c r="G299" s="103">
        <f t="shared" si="69"/>
        <v>-4.6794899993983563E-2</v>
      </c>
      <c r="K299" s="103">
        <f t="shared" si="75"/>
        <v>-4.6794899993983563E-2</v>
      </c>
      <c r="P299" s="103">
        <f t="shared" si="62"/>
        <v>-4.47789560835571E-2</v>
      </c>
      <c r="Q299" s="121">
        <f t="shared" si="63"/>
        <v>39285.225740000002</v>
      </c>
      <c r="S299" s="103">
        <f t="shared" si="64"/>
        <v>4.0640298499855378E-6</v>
      </c>
      <c r="T299" s="103">
        <f t="shared" si="76"/>
        <v>1</v>
      </c>
      <c r="U299" s="103">
        <f t="shared" si="72"/>
        <v>4.0640298499855378E-6</v>
      </c>
    </row>
    <row r="300" spans="1:21" ht="12.95" customHeight="1" x14ac:dyDescent="0.2">
      <c r="A300" s="40" t="s">
        <v>132</v>
      </c>
      <c r="B300" s="215" t="s">
        <v>78</v>
      </c>
      <c r="C300" s="40">
        <v>54304.715150000004</v>
      </c>
      <c r="D300" s="40">
        <v>2.2000000000000001E-4</v>
      </c>
      <c r="E300" s="103">
        <f t="shared" si="60"/>
        <v>15516.455809282501</v>
      </c>
      <c r="F300" s="103">
        <f t="shared" si="61"/>
        <v>15516.5</v>
      </c>
      <c r="G300" s="103">
        <f t="shared" si="69"/>
        <v>-4.3580699995800387E-2</v>
      </c>
      <c r="K300" s="103">
        <f t="shared" si="75"/>
        <v>-4.3580699995800387E-2</v>
      </c>
      <c r="P300" s="103">
        <f t="shared" si="62"/>
        <v>-4.4805527144094151E-2</v>
      </c>
      <c r="Q300" s="121">
        <f t="shared" si="63"/>
        <v>39286.215150000004</v>
      </c>
      <c r="S300" s="103">
        <f t="shared" si="64"/>
        <v>1.5002015431974339E-6</v>
      </c>
      <c r="T300" s="103">
        <f t="shared" si="76"/>
        <v>1</v>
      </c>
      <c r="U300" s="103">
        <f t="shared" si="72"/>
        <v>1.5002015431974339E-6</v>
      </c>
    </row>
    <row r="301" spans="1:21" ht="12.95" customHeight="1" x14ac:dyDescent="0.2">
      <c r="A301" s="40" t="s">
        <v>132</v>
      </c>
      <c r="B301" s="215" t="s">
        <v>78</v>
      </c>
      <c r="C301" s="40">
        <v>54305.701159999997</v>
      </c>
      <c r="D301" s="40">
        <v>2.4000000000000001E-4</v>
      </c>
      <c r="E301" s="103">
        <f t="shared" si="60"/>
        <v>15517.455620881774</v>
      </c>
      <c r="F301" s="103">
        <f t="shared" si="61"/>
        <v>15517.5</v>
      </c>
      <c r="G301" s="103">
        <f t="shared" si="69"/>
        <v>-4.3766500006313436E-2</v>
      </c>
      <c r="K301" s="103">
        <f t="shared" si="75"/>
        <v>-4.3766500006313436E-2</v>
      </c>
      <c r="P301" s="103">
        <f t="shared" si="62"/>
        <v>-4.4832094422898205E-2</v>
      </c>
      <c r="Q301" s="121">
        <f t="shared" si="63"/>
        <v>39287.201159999997</v>
      </c>
      <c r="S301" s="103">
        <f t="shared" si="64"/>
        <v>1.1354914606566357E-6</v>
      </c>
      <c r="T301" s="103">
        <f t="shared" si="76"/>
        <v>1</v>
      </c>
      <c r="U301" s="103">
        <f t="shared" si="72"/>
        <v>1.1354914606566357E-6</v>
      </c>
    </row>
    <row r="302" spans="1:21" ht="12.95" customHeight="1" x14ac:dyDescent="0.2">
      <c r="A302" s="40" t="s">
        <v>132</v>
      </c>
      <c r="B302" s="215" t="s">
        <v>78</v>
      </c>
      <c r="C302" s="40">
        <v>54306.686679999999</v>
      </c>
      <c r="D302" s="40">
        <v>3.1E-4</v>
      </c>
      <c r="E302" s="103">
        <f t="shared" si="60"/>
        <v>15518.454935622316</v>
      </c>
      <c r="F302" s="103">
        <f t="shared" si="61"/>
        <v>15518.5</v>
      </c>
      <c r="G302" s="103">
        <f t="shared" si="69"/>
        <v>-4.4442300000810064E-2</v>
      </c>
      <c r="K302" s="103">
        <f t="shared" si="75"/>
        <v>-4.4442300000810064E-2</v>
      </c>
      <c r="P302" s="103">
        <f t="shared" si="62"/>
        <v>-4.4858657873816821E-2</v>
      </c>
      <c r="Q302" s="121">
        <f t="shared" si="63"/>
        <v>39288.186679999999</v>
      </c>
      <c r="S302" s="103">
        <f t="shared" si="64"/>
        <v>1.733538784147102E-7</v>
      </c>
      <c r="T302" s="103">
        <f t="shared" si="76"/>
        <v>1</v>
      </c>
      <c r="U302" s="103">
        <f t="shared" si="72"/>
        <v>1.733538784147102E-7</v>
      </c>
    </row>
    <row r="303" spans="1:21" ht="12.95" customHeight="1" x14ac:dyDescent="0.2">
      <c r="A303" s="40" t="s">
        <v>132</v>
      </c>
      <c r="B303" s="215" t="s">
        <v>78</v>
      </c>
      <c r="C303" s="40">
        <v>54307.673360000001</v>
      </c>
      <c r="D303" s="40">
        <v>3.6000000000000002E-4</v>
      </c>
      <c r="E303" s="103">
        <f t="shared" si="60"/>
        <v>15519.45542659987</v>
      </c>
      <c r="F303" s="103">
        <f t="shared" si="61"/>
        <v>15519.5</v>
      </c>
      <c r="G303" s="103">
        <f t="shared" si="69"/>
        <v>-4.3958099995506927E-2</v>
      </c>
      <c r="K303" s="103">
        <f t="shared" si="75"/>
        <v>-4.3958099995506927E-2</v>
      </c>
      <c r="P303" s="103">
        <f t="shared" si="62"/>
        <v>-4.4885217450705006E-2</v>
      </c>
      <c r="Q303" s="121">
        <f t="shared" si="63"/>
        <v>39289.173360000001</v>
      </c>
      <c r="S303" s="103">
        <f t="shared" si="64"/>
        <v>8.5954677573296158E-7</v>
      </c>
      <c r="T303" s="103">
        <f t="shared" si="76"/>
        <v>1</v>
      </c>
      <c r="U303" s="103">
        <f t="shared" si="72"/>
        <v>8.5954677573296158E-7</v>
      </c>
    </row>
    <row r="304" spans="1:21" ht="12.95" customHeight="1" x14ac:dyDescent="0.2">
      <c r="A304" s="40" t="s">
        <v>132</v>
      </c>
      <c r="B304" s="215" t="s">
        <v>78</v>
      </c>
      <c r="C304" s="40">
        <v>54308.66188</v>
      </c>
      <c r="D304" s="40">
        <v>6.8999999999999997E-4</v>
      </c>
      <c r="E304" s="103">
        <f t="shared" si="60"/>
        <v>15520.45778333268</v>
      </c>
      <c r="F304" s="103">
        <f t="shared" si="61"/>
        <v>15520.5</v>
      </c>
      <c r="G304" s="103">
        <f t="shared" ref="G304:G335" si="77">+C304-(C$7+F304*C$8)</f>
        <v>-4.1633900000306312E-2</v>
      </c>
      <c r="K304" s="103">
        <f t="shared" si="75"/>
        <v>-4.1633900000306312E-2</v>
      </c>
      <c r="P304" s="103">
        <f t="shared" si="62"/>
        <v>-4.4911773107424953E-2</v>
      </c>
      <c r="Q304" s="121">
        <f t="shared" si="63"/>
        <v>39290.16188</v>
      </c>
      <c r="S304" s="103">
        <f t="shared" si="64"/>
        <v>1.0744452106371613E-5</v>
      </c>
      <c r="T304" s="103">
        <f t="shared" si="76"/>
        <v>1</v>
      </c>
      <c r="U304" s="103">
        <f t="shared" ref="U304:U335" si="78">+T304*S304</f>
        <v>1.0744452106371613E-5</v>
      </c>
    </row>
    <row r="305" spans="1:21" ht="12.95" customHeight="1" x14ac:dyDescent="0.2">
      <c r="A305" s="40" t="s">
        <v>132</v>
      </c>
      <c r="B305" s="215" t="s">
        <v>78</v>
      </c>
      <c r="C305" s="40">
        <v>54312.599029999998</v>
      </c>
      <c r="D305" s="40">
        <v>1.6299999999999999E-3</v>
      </c>
      <c r="E305" s="103">
        <f t="shared" si="60"/>
        <v>15524.450043287548</v>
      </c>
      <c r="F305" s="103">
        <f t="shared" si="61"/>
        <v>15524.5</v>
      </c>
      <c r="G305" s="103">
        <f t="shared" si="77"/>
        <v>-4.9267100002907682E-2</v>
      </c>
      <c r="K305" s="103">
        <f t="shared" si="75"/>
        <v>-4.9267100002907682E-2</v>
      </c>
      <c r="P305" s="103">
        <f t="shared" si="62"/>
        <v>-4.5017955610124769E-2</v>
      </c>
      <c r="Q305" s="121">
        <f t="shared" si="63"/>
        <v>39294.099029999998</v>
      </c>
      <c r="S305" s="103">
        <f t="shared" si="64"/>
        <v>1.8055228070718475E-5</v>
      </c>
      <c r="T305" s="103">
        <f t="shared" si="76"/>
        <v>1</v>
      </c>
      <c r="U305" s="103">
        <f t="shared" si="78"/>
        <v>1.8055228070718475E-5</v>
      </c>
    </row>
    <row r="306" spans="1:21" ht="12.95" customHeight="1" x14ac:dyDescent="0.2">
      <c r="A306" s="40" t="s">
        <v>132</v>
      </c>
      <c r="B306" s="215" t="s">
        <v>78</v>
      </c>
      <c r="C306" s="40">
        <v>54316.545729999998</v>
      </c>
      <c r="D306" s="40">
        <v>9.1E-4</v>
      </c>
      <c r="E306" s="103">
        <f t="shared" si="60"/>
        <v>15528.451986917809</v>
      </c>
      <c r="F306" s="103">
        <f t="shared" si="61"/>
        <v>15528.5</v>
      </c>
      <c r="G306" s="103">
        <f t="shared" si="77"/>
        <v>-4.7350300003017765E-2</v>
      </c>
      <c r="K306" s="103">
        <f t="shared" si="75"/>
        <v>-4.7350300003017765E-2</v>
      </c>
      <c r="P306" s="103">
        <f t="shared" si="62"/>
        <v>-4.5124071701051337E-2</v>
      </c>
      <c r="Q306" s="121">
        <f t="shared" si="63"/>
        <v>39298.045729999998</v>
      </c>
      <c r="S306" s="103">
        <f t="shared" si="64"/>
        <v>4.9560924524763248E-6</v>
      </c>
      <c r="T306" s="103">
        <f t="shared" si="76"/>
        <v>1</v>
      </c>
      <c r="U306" s="103">
        <f t="shared" si="78"/>
        <v>4.9560924524763248E-6</v>
      </c>
    </row>
    <row r="307" spans="1:21" ht="12.95" customHeight="1" x14ac:dyDescent="0.2">
      <c r="A307" s="40" t="s">
        <v>132</v>
      </c>
      <c r="B307" s="215" t="s">
        <v>78</v>
      </c>
      <c r="C307" s="40">
        <v>54318.51642</v>
      </c>
      <c r="D307" s="40">
        <v>3.3E-4</v>
      </c>
      <c r="E307" s="103">
        <f t="shared" si="60"/>
        <v>15530.450261499796</v>
      </c>
      <c r="F307" s="103">
        <f t="shared" si="61"/>
        <v>15530.5</v>
      </c>
      <c r="G307" s="103">
        <f t="shared" si="77"/>
        <v>-4.9051900001359172E-2</v>
      </c>
      <c r="K307" s="103">
        <f t="shared" si="75"/>
        <v>-4.9051900001359172E-2</v>
      </c>
      <c r="P307" s="103">
        <f t="shared" si="62"/>
        <v>-4.5177103920408732E-2</v>
      </c>
      <c r="Q307" s="121">
        <f t="shared" si="63"/>
        <v>39300.01642</v>
      </c>
      <c r="S307" s="103">
        <f t="shared" si="64"/>
        <v>1.5014044668948894E-5</v>
      </c>
      <c r="T307" s="103">
        <f t="shared" si="76"/>
        <v>1</v>
      </c>
      <c r="U307" s="103">
        <f t="shared" si="78"/>
        <v>1.5014044668948894E-5</v>
      </c>
    </row>
    <row r="308" spans="1:21" ht="12.95" customHeight="1" x14ac:dyDescent="0.2">
      <c r="A308" s="40" t="s">
        <v>132</v>
      </c>
      <c r="B308" s="215" t="s">
        <v>78</v>
      </c>
      <c r="C308" s="40">
        <v>54320.493020000002</v>
      </c>
      <c r="D308" s="40">
        <v>1.17E-3</v>
      </c>
      <c r="E308" s="103">
        <f t="shared" si="60"/>
        <v>15532.454528806553</v>
      </c>
      <c r="F308" s="103">
        <f t="shared" si="61"/>
        <v>15532.5</v>
      </c>
      <c r="G308" s="103">
        <f t="shared" si="77"/>
        <v>-4.4843499999842606E-2</v>
      </c>
      <c r="K308" s="103">
        <f t="shared" si="75"/>
        <v>-4.4843499999842606E-2</v>
      </c>
      <c r="P308" s="103">
        <f t="shared" si="62"/>
        <v>-4.5230118431049716E-2</v>
      </c>
      <c r="Q308" s="121">
        <f t="shared" si="63"/>
        <v>39301.993020000002</v>
      </c>
      <c r="S308" s="103">
        <f t="shared" si="64"/>
        <v>1.4947381134904683E-7</v>
      </c>
      <c r="T308" s="103">
        <f t="shared" si="76"/>
        <v>1</v>
      </c>
      <c r="U308" s="103">
        <f t="shared" si="78"/>
        <v>1.4947381134904683E-7</v>
      </c>
    </row>
    <row r="309" spans="1:21" ht="12.95" customHeight="1" x14ac:dyDescent="0.2">
      <c r="A309" s="40" t="s">
        <v>132</v>
      </c>
      <c r="B309" s="215" t="s">
        <v>78</v>
      </c>
      <c r="C309" s="40">
        <v>54322.469720000001</v>
      </c>
      <c r="D309" s="40">
        <v>7.2999999999999996E-4</v>
      </c>
      <c r="E309" s="103">
        <f t="shared" si="60"/>
        <v>15534.458897513052</v>
      </c>
      <c r="F309" s="103">
        <f t="shared" si="61"/>
        <v>15534.5</v>
      </c>
      <c r="G309" s="103">
        <f t="shared" si="77"/>
        <v>-4.0535100000852253E-2</v>
      </c>
      <c r="K309" s="103">
        <f t="shared" si="75"/>
        <v>-4.0535100000852253E-2</v>
      </c>
      <c r="P309" s="103">
        <f t="shared" si="62"/>
        <v>-4.5283114864654493E-2</v>
      </c>
      <c r="Q309" s="121">
        <f t="shared" si="63"/>
        <v>39303.969720000001</v>
      </c>
      <c r="S309" s="103">
        <f t="shared" si="64"/>
        <v>2.2543645146887001E-5</v>
      </c>
      <c r="T309" s="103">
        <f t="shared" si="76"/>
        <v>1</v>
      </c>
      <c r="U309" s="103">
        <f t="shared" si="78"/>
        <v>2.2543645146887001E-5</v>
      </c>
    </row>
    <row r="310" spans="1:21" ht="12.95" customHeight="1" x14ac:dyDescent="0.2">
      <c r="A310" s="40" t="s">
        <v>132</v>
      </c>
      <c r="B310" s="215" t="s">
        <v>79</v>
      </c>
      <c r="C310" s="40">
        <v>54334.791969999998</v>
      </c>
      <c r="D310" s="40">
        <v>3.8999999999999999E-4</v>
      </c>
      <c r="E310" s="103">
        <f t="shared" si="60"/>
        <v>15546.95362726144</v>
      </c>
      <c r="F310" s="103">
        <f t="shared" si="61"/>
        <v>15547</v>
      </c>
      <c r="G310" s="103">
        <f t="shared" si="77"/>
        <v>-4.5732600003248081E-2</v>
      </c>
      <c r="K310" s="103">
        <f t="shared" si="75"/>
        <v>-4.5732600003248081E-2</v>
      </c>
      <c r="P310" s="103">
        <f t="shared" si="62"/>
        <v>-4.5613910088653807E-2</v>
      </c>
      <c r="Q310" s="121">
        <f t="shared" si="63"/>
        <v>39316.291969999998</v>
      </c>
      <c r="S310" s="103">
        <f t="shared" si="64"/>
        <v>1.4087295826395944E-8</v>
      </c>
      <c r="T310" s="103">
        <f t="shared" si="76"/>
        <v>1</v>
      </c>
      <c r="U310" s="103">
        <f t="shared" si="78"/>
        <v>1.4087295826395944E-8</v>
      </c>
    </row>
    <row r="311" spans="1:21" ht="12.95" customHeight="1" x14ac:dyDescent="0.2">
      <c r="A311" s="40" t="s">
        <v>132</v>
      </c>
      <c r="B311" s="215" t="s">
        <v>79</v>
      </c>
      <c r="C311" s="40">
        <v>54335.777289999998</v>
      </c>
      <c r="D311" s="40">
        <v>1.1E-4</v>
      </c>
      <c r="E311" s="103">
        <f t="shared" si="60"/>
        <v>15547.952739202497</v>
      </c>
      <c r="F311" s="103">
        <f t="shared" si="61"/>
        <v>15548</v>
      </c>
      <c r="G311" s="103">
        <f t="shared" si="77"/>
        <v>-4.6608399999968242E-2</v>
      </c>
      <c r="K311" s="103">
        <f t="shared" si="75"/>
        <v>-4.6608399999968242E-2</v>
      </c>
      <c r="P311" s="103">
        <f t="shared" si="62"/>
        <v>-4.5640339890932205E-2</v>
      </c>
      <c r="Q311" s="121">
        <f t="shared" si="63"/>
        <v>39317.277289999998</v>
      </c>
      <c r="S311" s="103">
        <f t="shared" si="64"/>
        <v>9.3714037470686363E-7</v>
      </c>
      <c r="T311" s="103">
        <f t="shared" si="76"/>
        <v>1</v>
      </c>
      <c r="U311" s="103">
        <f t="shared" si="78"/>
        <v>9.3714037470686363E-7</v>
      </c>
    </row>
    <row r="312" spans="1:21" ht="12.95" customHeight="1" x14ac:dyDescent="0.2">
      <c r="A312" s="40" t="s">
        <v>132</v>
      </c>
      <c r="B312" s="215" t="s">
        <v>79</v>
      </c>
      <c r="C312" s="40">
        <v>54337.749620000002</v>
      </c>
      <c r="D312" s="40">
        <v>1.1999999999999999E-3</v>
      </c>
      <c r="E312" s="103">
        <f t="shared" si="60"/>
        <v>15549.95267674026</v>
      </c>
      <c r="F312" s="103">
        <f t="shared" si="61"/>
        <v>15550</v>
      </c>
      <c r="G312" s="103">
        <f t="shared" si="77"/>
        <v>-4.6669999996083789E-2</v>
      </c>
      <c r="K312" s="103">
        <f t="shared" si="75"/>
        <v>-4.6669999996083789E-2</v>
      </c>
      <c r="P312" s="103">
        <f t="shared" si="62"/>
        <v>-4.5693183754548651E-2</v>
      </c>
      <c r="Q312" s="121">
        <f t="shared" si="63"/>
        <v>39319.249620000002</v>
      </c>
      <c r="S312" s="103">
        <f t="shared" si="64"/>
        <v>9.5416996972683211E-7</v>
      </c>
      <c r="T312" s="103">
        <f t="shared" si="76"/>
        <v>1</v>
      </c>
      <c r="U312" s="103">
        <f t="shared" si="78"/>
        <v>9.5416996972683211E-7</v>
      </c>
    </row>
    <row r="313" spans="1:21" ht="12.95" customHeight="1" x14ac:dyDescent="0.2">
      <c r="A313" s="40" t="s">
        <v>132</v>
      </c>
      <c r="B313" s="215" t="s">
        <v>79</v>
      </c>
      <c r="C313" s="40">
        <v>54338.734850000001</v>
      </c>
      <c r="D313" s="40">
        <v>7.9000000000000001E-4</v>
      </c>
      <c r="E313" s="103">
        <f t="shared" si="60"/>
        <v>15550.951697421548</v>
      </c>
      <c r="F313" s="103">
        <f t="shared" si="61"/>
        <v>15551</v>
      </c>
      <c r="G313" s="103">
        <f t="shared" si="77"/>
        <v>-4.7635800001444295E-2</v>
      </c>
      <c r="K313" s="103">
        <f t="shared" si="75"/>
        <v>-4.7635800001444295E-2</v>
      </c>
      <c r="P313" s="103">
        <f t="shared" si="62"/>
        <v>-4.5719597724125059E-2</v>
      </c>
      <c r="Q313" s="121">
        <f t="shared" si="63"/>
        <v>39320.234850000001</v>
      </c>
      <c r="S313" s="103">
        <f t="shared" si="64"/>
        <v>3.6718311676034257E-6</v>
      </c>
      <c r="T313" s="103">
        <f t="shared" si="76"/>
        <v>1</v>
      </c>
      <c r="U313" s="103">
        <f t="shared" si="78"/>
        <v>3.6718311676034257E-6</v>
      </c>
    </row>
    <row r="314" spans="1:21" ht="12.95" customHeight="1" x14ac:dyDescent="0.2">
      <c r="A314" s="40" t="s">
        <v>132</v>
      </c>
      <c r="B314" s="215" t="s">
        <v>79</v>
      </c>
      <c r="C314" s="40">
        <v>54339.722020000001</v>
      </c>
      <c r="D314" s="40">
        <v>2.4000000000000001E-4</v>
      </c>
      <c r="E314" s="103">
        <f t="shared" si="60"/>
        <v>15551.952685257838</v>
      </c>
      <c r="F314" s="103">
        <f t="shared" si="61"/>
        <v>15552</v>
      </c>
      <c r="G314" s="103">
        <f t="shared" si="77"/>
        <v>-4.6661599997605663E-2</v>
      </c>
      <c r="K314" s="103">
        <f t="shared" si="75"/>
        <v>-4.6661599997605663E-2</v>
      </c>
      <c r="P314" s="103">
        <f t="shared" si="62"/>
        <v>-4.5746006324388994E-2</v>
      </c>
      <c r="Q314" s="121">
        <f t="shared" si="63"/>
        <v>39321.222020000001</v>
      </c>
      <c r="S314" s="103">
        <f t="shared" si="64"/>
        <v>8.3831177443439282E-7</v>
      </c>
      <c r="T314" s="103">
        <f t="shared" si="76"/>
        <v>1</v>
      </c>
      <c r="U314" s="103">
        <f t="shared" si="78"/>
        <v>8.3831177443439282E-7</v>
      </c>
    </row>
    <row r="315" spans="1:21" ht="12.95" customHeight="1" x14ac:dyDescent="0.2">
      <c r="A315" s="40" t="s">
        <v>132</v>
      </c>
      <c r="B315" s="215" t="s">
        <v>79</v>
      </c>
      <c r="C315" s="40">
        <v>54340.709360000001</v>
      </c>
      <c r="D315" s="40">
        <v>2.5000000000000001E-4</v>
      </c>
      <c r="E315" s="103">
        <f t="shared" si="60"/>
        <v>15552.953845473688</v>
      </c>
      <c r="F315" s="103">
        <f t="shared" si="61"/>
        <v>15553</v>
      </c>
      <c r="G315" s="103">
        <f t="shared" si="77"/>
        <v>-4.5517400001699571E-2</v>
      </c>
      <c r="K315" s="103">
        <f t="shared" si="75"/>
        <v>-4.5517400001699571E-2</v>
      </c>
      <c r="P315" s="103">
        <f t="shared" si="62"/>
        <v>-4.5772409509484226E-2</v>
      </c>
      <c r="Q315" s="121">
        <f t="shared" si="63"/>
        <v>39322.209360000001</v>
      </c>
      <c r="S315" s="103">
        <f t="shared" si="64"/>
        <v>6.5029849060572069E-8</v>
      </c>
      <c r="T315" s="103">
        <f t="shared" si="76"/>
        <v>1</v>
      </c>
      <c r="U315" s="103">
        <f t="shared" si="78"/>
        <v>6.5029849060572069E-8</v>
      </c>
    </row>
    <row r="316" spans="1:21" ht="12.95" customHeight="1" x14ac:dyDescent="0.2">
      <c r="A316" s="40" t="s">
        <v>132</v>
      </c>
      <c r="B316" s="215" t="s">
        <v>79</v>
      </c>
      <c r="C316" s="40">
        <v>54344.652739999998</v>
      </c>
      <c r="D316" s="40">
        <v>4.2999999999999999E-4</v>
      </c>
      <c r="E316" s="103">
        <f t="shared" si="60"/>
        <v>15556.952422632501</v>
      </c>
      <c r="F316" s="103">
        <f t="shared" si="61"/>
        <v>15557</v>
      </c>
      <c r="G316" s="103">
        <f t="shared" si="77"/>
        <v>-4.692060000525089E-2</v>
      </c>
      <c r="K316" s="103">
        <f t="shared" si="75"/>
        <v>-4.692060000525089E-2</v>
      </c>
      <c r="P316" s="103">
        <f t="shared" si="62"/>
        <v>-4.5877967181414056E-2</v>
      </c>
      <c r="Q316" s="121">
        <f t="shared" si="63"/>
        <v>39326.152739999998</v>
      </c>
      <c r="S316" s="103">
        <f t="shared" si="64"/>
        <v>1.08708320534197E-6</v>
      </c>
      <c r="T316" s="103">
        <f t="shared" si="76"/>
        <v>1</v>
      </c>
      <c r="U316" s="103">
        <f t="shared" si="78"/>
        <v>1.08708320534197E-6</v>
      </c>
    </row>
    <row r="317" spans="1:21" ht="12.95" customHeight="1" x14ac:dyDescent="0.2">
      <c r="A317" s="40" t="s">
        <v>132</v>
      </c>
      <c r="B317" s="215" t="s">
        <v>79</v>
      </c>
      <c r="C317" s="40">
        <v>54345.638959999997</v>
      </c>
      <c r="D317" s="40">
        <v>2.9E-4</v>
      </c>
      <c r="E317" s="103">
        <f t="shared" si="60"/>
        <v>15557.952447171238</v>
      </c>
      <c r="F317" s="103">
        <f t="shared" si="61"/>
        <v>15558</v>
      </c>
      <c r="G317" s="103">
        <f t="shared" si="77"/>
        <v>-4.6896400002879091E-2</v>
      </c>
      <c r="K317" s="103">
        <f t="shared" si="75"/>
        <v>-4.6896400002879091E-2</v>
      </c>
      <c r="P317" s="103">
        <f t="shared" si="62"/>
        <v>-4.5904342603182054E-2</v>
      </c>
      <c r="Q317" s="121">
        <f t="shared" si="63"/>
        <v>39327.138959999997</v>
      </c>
      <c r="S317" s="103">
        <f t="shared" si="64"/>
        <v>9.8417788429364649E-7</v>
      </c>
      <c r="T317" s="103">
        <f t="shared" si="76"/>
        <v>1</v>
      </c>
      <c r="U317" s="103">
        <f t="shared" si="78"/>
        <v>9.8417788429364649E-7</v>
      </c>
    </row>
    <row r="318" spans="1:21" ht="12.95" customHeight="1" x14ac:dyDescent="0.2">
      <c r="A318" s="40" t="s">
        <v>132</v>
      </c>
      <c r="B318" s="215" t="s">
        <v>79</v>
      </c>
      <c r="C318" s="40">
        <v>54346.627589999996</v>
      </c>
      <c r="D318" s="40">
        <v>4.6000000000000001E-4</v>
      </c>
      <c r="E318" s="103">
        <f t="shared" si="60"/>
        <v>15558.954915443766</v>
      </c>
      <c r="F318" s="103">
        <f t="shared" si="61"/>
        <v>15559</v>
      </c>
      <c r="G318" s="103">
        <f t="shared" si="77"/>
        <v>-4.4462199999543373E-2</v>
      </c>
      <c r="K318" s="103">
        <f t="shared" si="75"/>
        <v>-4.4462199999543373E-2</v>
      </c>
      <c r="P318" s="103">
        <f t="shared" si="62"/>
        <v>-4.5930712334860041E-2</v>
      </c>
      <c r="Q318" s="121">
        <f t="shared" si="63"/>
        <v>39328.127589999996</v>
      </c>
      <c r="S318" s="103">
        <f t="shared" si="64"/>
        <v>2.1565284789772153E-6</v>
      </c>
      <c r="T318" s="103">
        <f t="shared" si="76"/>
        <v>1</v>
      </c>
      <c r="U318" s="103">
        <f t="shared" si="78"/>
        <v>2.1565284789772153E-6</v>
      </c>
    </row>
    <row r="319" spans="1:21" ht="12.95" customHeight="1" x14ac:dyDescent="0.2">
      <c r="A319" s="40" t="s">
        <v>132</v>
      </c>
      <c r="B319" s="215" t="s">
        <v>79</v>
      </c>
      <c r="C319" s="40">
        <v>54347.613149999997</v>
      </c>
      <c r="D319" s="40">
        <v>4.2999999999999999E-4</v>
      </c>
      <c r="E319" s="103">
        <f t="shared" si="60"/>
        <v>15559.954270744205</v>
      </c>
      <c r="F319" s="103">
        <f t="shared" si="61"/>
        <v>15560</v>
      </c>
      <c r="G319" s="103">
        <f t="shared" si="77"/>
        <v>-4.5098000002326444E-2</v>
      </c>
      <c r="K319" s="103">
        <f t="shared" si="75"/>
        <v>-4.5098000002326444E-2</v>
      </c>
      <c r="P319" s="103">
        <f t="shared" si="62"/>
        <v>-4.595707633066437E-2</v>
      </c>
      <c r="Q319" s="121">
        <f t="shared" si="63"/>
        <v>39329.113149999997</v>
      </c>
      <c r="S319" s="103">
        <f t="shared" si="64"/>
        <v>7.3801213791057307E-7</v>
      </c>
      <c r="T319" s="103">
        <f t="shared" si="76"/>
        <v>1</v>
      </c>
      <c r="U319" s="103">
        <f t="shared" si="78"/>
        <v>7.3801213791057307E-7</v>
      </c>
    </row>
    <row r="320" spans="1:21" ht="12.95" customHeight="1" x14ac:dyDescent="0.2">
      <c r="A320" s="40" t="s">
        <v>132</v>
      </c>
      <c r="B320" s="215" t="s">
        <v>79</v>
      </c>
      <c r="C320" s="40">
        <v>54348.602559999999</v>
      </c>
      <c r="D320" s="40">
        <v>1.75E-3</v>
      </c>
      <c r="E320" s="103">
        <f t="shared" si="60"/>
        <v>15560.957529934725</v>
      </c>
      <c r="F320" s="103">
        <f t="shared" si="61"/>
        <v>15561</v>
      </c>
      <c r="G320" s="103">
        <f t="shared" si="77"/>
        <v>-4.1883800004143268E-2</v>
      </c>
      <c r="K320" s="103">
        <f t="shared" si="75"/>
        <v>-4.1883800004143268E-2</v>
      </c>
      <c r="P320" s="103">
        <f t="shared" si="62"/>
        <v>-4.5983434544822031E-2</v>
      </c>
      <c r="Q320" s="121">
        <f t="shared" si="63"/>
        <v>39330.102559999999</v>
      </c>
      <c r="S320" s="103">
        <f t="shared" si="64"/>
        <v>1.6807003367126375E-5</v>
      </c>
      <c r="T320" s="103">
        <f t="shared" si="76"/>
        <v>1</v>
      </c>
      <c r="U320" s="103">
        <f t="shared" si="78"/>
        <v>1.6807003367126375E-5</v>
      </c>
    </row>
    <row r="321" spans="1:21" ht="12.95" customHeight="1" x14ac:dyDescent="0.2">
      <c r="A321" s="40" t="s">
        <v>132</v>
      </c>
      <c r="B321" s="215" t="s">
        <v>79</v>
      </c>
      <c r="C321" s="40">
        <v>54349.58698</v>
      </c>
      <c r="D321" s="40">
        <v>2.3000000000000001E-4</v>
      </c>
      <c r="E321" s="103">
        <f t="shared" si="60"/>
        <v>15561.955729278101</v>
      </c>
      <c r="F321" s="103">
        <f t="shared" si="61"/>
        <v>15562</v>
      </c>
      <c r="G321" s="103">
        <f t="shared" si="77"/>
        <v>-4.365959999995539E-2</v>
      </c>
      <c r="K321" s="103">
        <f t="shared" si="75"/>
        <v>-4.365959999995539E-2</v>
      </c>
      <c r="P321" s="103">
        <f t="shared" si="62"/>
        <v>-4.6009786931570838E-2</v>
      </c>
      <c r="Q321" s="121">
        <f t="shared" si="63"/>
        <v>39331.08698</v>
      </c>
      <c r="S321" s="103">
        <f t="shared" si="64"/>
        <v>5.5233786135360378E-6</v>
      </c>
      <c r="T321" s="103">
        <f t="shared" si="76"/>
        <v>1</v>
      </c>
      <c r="U321" s="103">
        <f t="shared" si="78"/>
        <v>5.5233786135360378E-6</v>
      </c>
    </row>
    <row r="322" spans="1:21" ht="12.95" customHeight="1" x14ac:dyDescent="0.2">
      <c r="A322" s="40" t="s">
        <v>132</v>
      </c>
      <c r="B322" s="215" t="s">
        <v>79</v>
      </c>
      <c r="C322" s="40">
        <v>54350.571380000001</v>
      </c>
      <c r="D322" s="40">
        <v>2.7E-4</v>
      </c>
      <c r="E322" s="103">
        <f t="shared" ref="E322:E385" si="79">+(C322-C$7)/C$8</f>
        <v>15562.953908341529</v>
      </c>
      <c r="F322" s="103">
        <f t="shared" ref="F322:F385" si="80">ROUND(2*E322,0)/2</f>
        <v>15563</v>
      </c>
      <c r="G322" s="103">
        <f t="shared" si="77"/>
        <v>-4.5455399995262269E-2</v>
      </c>
      <c r="K322" s="103">
        <f t="shared" si="75"/>
        <v>-4.5455399995262269E-2</v>
      </c>
      <c r="P322" s="103">
        <f t="shared" ref="P322:P385" si="81">R$2+R$3*F322++R$4*F322^2+R$5*SIN(RADIANS(R$6*F322+R$7))</f>
        <v>-4.603613344515927E-2</v>
      </c>
      <c r="Q322" s="121">
        <f t="shared" ref="Q322:Q385" si="82">+C322-15018.5</f>
        <v>39332.071380000001</v>
      </c>
      <c r="S322" s="103">
        <f t="shared" ref="S322:S385" si="83">+(P322-G322)^2</f>
        <v>3.3725133982927317E-7</v>
      </c>
      <c r="T322" s="103">
        <f t="shared" si="76"/>
        <v>1</v>
      </c>
      <c r="U322" s="103">
        <f t="shared" si="78"/>
        <v>3.3725133982927317E-7</v>
      </c>
    </row>
    <row r="323" spans="1:21" ht="12.95" customHeight="1" x14ac:dyDescent="0.2">
      <c r="A323" s="40" t="s">
        <v>132</v>
      </c>
      <c r="B323" s="215" t="s">
        <v>79</v>
      </c>
      <c r="C323" s="40">
        <v>54351.55816</v>
      </c>
      <c r="D323" s="40">
        <v>2.7E-4</v>
      </c>
      <c r="E323" s="103">
        <f t="shared" si="79"/>
        <v>15563.954500718824</v>
      </c>
      <c r="F323" s="103">
        <f t="shared" si="80"/>
        <v>15564</v>
      </c>
      <c r="G323" s="103">
        <f t="shared" si="77"/>
        <v>-4.4871199999761302E-2</v>
      </c>
      <c r="K323" s="103">
        <f t="shared" si="75"/>
        <v>-4.4871199999761302E-2</v>
      </c>
      <c r="P323" s="103">
        <f t="shared" si="81"/>
        <v>-4.6062474039846854E-2</v>
      </c>
      <c r="Q323" s="121">
        <f t="shared" si="82"/>
        <v>39333.05816</v>
      </c>
      <c r="S323" s="103">
        <f t="shared" si="83"/>
        <v>1.4191338385817535E-6</v>
      </c>
      <c r="T323" s="103">
        <f t="shared" si="76"/>
        <v>1</v>
      </c>
      <c r="U323" s="103">
        <f t="shared" si="78"/>
        <v>1.4191338385817535E-6</v>
      </c>
    </row>
    <row r="324" spans="1:21" ht="12.95" customHeight="1" x14ac:dyDescent="0.2">
      <c r="A324" s="40" t="s">
        <v>132</v>
      </c>
      <c r="B324" s="215" t="s">
        <v>79</v>
      </c>
      <c r="C324" s="40">
        <v>54352.544190000001</v>
      </c>
      <c r="D324" s="40">
        <v>1.9000000000000001E-4</v>
      </c>
      <c r="E324" s="103">
        <f t="shared" si="79"/>
        <v>15564.95433259805</v>
      </c>
      <c r="F324" s="103">
        <f t="shared" si="80"/>
        <v>15565</v>
      </c>
      <c r="G324" s="103">
        <f t="shared" si="77"/>
        <v>-4.5037000003503636E-2</v>
      </c>
      <c r="K324" s="103">
        <f t="shared" si="75"/>
        <v>-4.5037000003503636E-2</v>
      </c>
      <c r="P324" s="103">
        <f t="shared" si="81"/>
        <v>-4.6088808669904252E-2</v>
      </c>
      <c r="Q324" s="121">
        <f t="shared" si="82"/>
        <v>39334.044190000001</v>
      </c>
      <c r="S324" s="103">
        <f t="shared" si="83"/>
        <v>1.1063014707154436E-6</v>
      </c>
      <c r="T324" s="103">
        <f t="shared" si="76"/>
        <v>1</v>
      </c>
      <c r="U324" s="103">
        <f t="shared" si="78"/>
        <v>1.1063014707154436E-6</v>
      </c>
    </row>
    <row r="325" spans="1:21" ht="12.95" customHeight="1" x14ac:dyDescent="0.2">
      <c r="A325" s="40" t="s">
        <v>132</v>
      </c>
      <c r="B325" s="215" t="s">
        <v>79</v>
      </c>
      <c r="C325" s="40">
        <v>54353.530229999997</v>
      </c>
      <c r="D325" s="40">
        <v>2.7E-4</v>
      </c>
      <c r="E325" s="103">
        <f t="shared" si="79"/>
        <v>15565.954174617249</v>
      </c>
      <c r="F325" s="103">
        <f t="shared" si="80"/>
        <v>15566</v>
      </c>
      <c r="G325" s="103">
        <f t="shared" si="77"/>
        <v>-4.5192800003860611E-2</v>
      </c>
      <c r="K325" s="103">
        <f t="shared" si="75"/>
        <v>-4.5192800003860611E-2</v>
      </c>
      <c r="P325" s="103">
        <f t="shared" si="81"/>
        <v>-4.6115137289613091E-2</v>
      </c>
      <c r="Q325" s="121">
        <f t="shared" si="82"/>
        <v>39335.030229999997</v>
      </c>
      <c r="S325" s="103">
        <f t="shared" si="83"/>
        <v>8.5070606868925099E-7</v>
      </c>
      <c r="T325" s="103">
        <f t="shared" si="76"/>
        <v>1</v>
      </c>
      <c r="U325" s="103">
        <f t="shared" si="78"/>
        <v>8.5070606868925099E-7</v>
      </c>
    </row>
    <row r="326" spans="1:21" ht="12.95" customHeight="1" x14ac:dyDescent="0.2">
      <c r="A326" s="40" t="s">
        <v>132</v>
      </c>
      <c r="B326" s="215" t="s">
        <v>79</v>
      </c>
      <c r="C326" s="40">
        <v>54354.515720000003</v>
      </c>
      <c r="D326" s="40">
        <v>3.1E-4</v>
      </c>
      <c r="E326" s="103">
        <f t="shared" si="79"/>
        <v>15566.953458937873</v>
      </c>
      <c r="F326" s="103">
        <f t="shared" si="80"/>
        <v>15567</v>
      </c>
      <c r="G326" s="103">
        <f t="shared" si="77"/>
        <v>-4.5898599993961398E-2</v>
      </c>
      <c r="K326" s="103">
        <f t="shared" si="75"/>
        <v>-4.5898599993961398E-2</v>
      </c>
      <c r="P326" s="103">
        <f t="shared" si="81"/>
        <v>-4.6141459853266023E-2</v>
      </c>
      <c r="Q326" s="121">
        <f t="shared" si="82"/>
        <v>39336.015720000003</v>
      </c>
      <c r="S326" s="103">
        <f t="shared" si="83"/>
        <v>5.8980911261462493E-8</v>
      </c>
      <c r="T326" s="103">
        <f t="shared" si="76"/>
        <v>1</v>
      </c>
      <c r="U326" s="103">
        <f t="shared" si="78"/>
        <v>5.8980911261462493E-8</v>
      </c>
    </row>
    <row r="327" spans="1:21" ht="12.95" customHeight="1" x14ac:dyDescent="0.2">
      <c r="A327" s="40" t="s">
        <v>132</v>
      </c>
      <c r="B327" s="215" t="s">
        <v>79</v>
      </c>
      <c r="C327" s="40">
        <v>54355.502209999999</v>
      </c>
      <c r="D327" s="40">
        <v>2.7999999999999998E-4</v>
      </c>
      <c r="E327" s="103">
        <f t="shared" si="79"/>
        <v>15567.953757255911</v>
      </c>
      <c r="F327" s="103">
        <f t="shared" si="80"/>
        <v>15568</v>
      </c>
      <c r="G327" s="103">
        <f t="shared" si="77"/>
        <v>-4.5604400002048351E-2</v>
      </c>
      <c r="K327" s="103">
        <f t="shared" si="75"/>
        <v>-4.5604400002048351E-2</v>
      </c>
      <c r="P327" s="103">
        <f t="shared" si="81"/>
        <v>-4.6167776315167205E-2</v>
      </c>
      <c r="Q327" s="121">
        <f t="shared" si="82"/>
        <v>39337.002209999999</v>
      </c>
      <c r="S327" s="103">
        <f t="shared" si="83"/>
        <v>3.1739287018339369E-7</v>
      </c>
      <c r="T327" s="103">
        <f t="shared" si="76"/>
        <v>1</v>
      </c>
      <c r="U327" s="103">
        <f t="shared" si="78"/>
        <v>3.1739287018339369E-7</v>
      </c>
    </row>
    <row r="328" spans="1:21" ht="12.95" customHeight="1" x14ac:dyDescent="0.2">
      <c r="A328" s="40" t="s">
        <v>132</v>
      </c>
      <c r="B328" s="215" t="s">
        <v>79</v>
      </c>
      <c r="C328" s="40">
        <v>54356.488689999998</v>
      </c>
      <c r="D328" s="40">
        <v>1.9000000000000001E-4</v>
      </c>
      <c r="E328" s="103">
        <f t="shared" si="79"/>
        <v>15568.954045433979</v>
      </c>
      <c r="F328" s="103">
        <f t="shared" si="80"/>
        <v>15569</v>
      </c>
      <c r="G328" s="103">
        <f t="shared" si="77"/>
        <v>-4.5320199998968747E-2</v>
      </c>
      <c r="K328" s="103">
        <f t="shared" si="75"/>
        <v>-4.5320199998968747E-2</v>
      </c>
      <c r="P328" s="103">
        <f t="shared" si="81"/>
        <v>-4.6194086629632022E-2</v>
      </c>
      <c r="Q328" s="121">
        <f t="shared" si="82"/>
        <v>39337.988689999998</v>
      </c>
      <c r="S328" s="103">
        <f t="shared" si="83"/>
        <v>7.6367784325201271E-7</v>
      </c>
      <c r="T328" s="103">
        <f t="shared" si="76"/>
        <v>1</v>
      </c>
      <c r="U328" s="103">
        <f t="shared" si="78"/>
        <v>7.6367784325201271E-7</v>
      </c>
    </row>
    <row r="329" spans="1:21" ht="12.95" customHeight="1" x14ac:dyDescent="0.2">
      <c r="A329" s="40" t="s">
        <v>132</v>
      </c>
      <c r="B329" s="215" t="s">
        <v>79</v>
      </c>
      <c r="C329" s="40">
        <v>54357.473720000002</v>
      </c>
      <c r="D329" s="40">
        <v>2.1000000000000001E-4</v>
      </c>
      <c r="E329" s="103">
        <f t="shared" si="79"/>
        <v>15569.952863315786</v>
      </c>
      <c r="F329" s="103">
        <f t="shared" si="80"/>
        <v>15570</v>
      </c>
      <c r="G329" s="103">
        <f t="shared" si="77"/>
        <v>-4.6485999999276828E-2</v>
      </c>
      <c r="K329" s="103">
        <f t="shared" si="75"/>
        <v>-4.6485999999276828E-2</v>
      </c>
      <c r="P329" s="103">
        <f t="shared" si="81"/>
        <v>-4.6220390750987307E-2</v>
      </c>
      <c r="Q329" s="121">
        <f t="shared" si="82"/>
        <v>39338.973720000002</v>
      </c>
      <c r="S329" s="103">
        <f t="shared" si="83"/>
        <v>7.0548272776924346E-8</v>
      </c>
      <c r="T329" s="103">
        <f t="shared" ref="T329:T360" si="84">T$18</f>
        <v>1</v>
      </c>
      <c r="U329" s="103">
        <f t="shared" si="78"/>
        <v>7.0548272776924346E-8</v>
      </c>
    </row>
    <row r="330" spans="1:21" ht="12.95" customHeight="1" x14ac:dyDescent="0.2">
      <c r="A330" s="40" t="s">
        <v>132</v>
      </c>
      <c r="B330" s="215" t="s">
        <v>79</v>
      </c>
      <c r="C330" s="40">
        <v>54358.45966</v>
      </c>
      <c r="D330" s="40">
        <v>5.1999999999999995E-4</v>
      </c>
      <c r="E330" s="103">
        <f t="shared" si="79"/>
        <v>15570.952603935244</v>
      </c>
      <c r="F330" s="103">
        <f t="shared" si="80"/>
        <v>15571</v>
      </c>
      <c r="G330" s="103">
        <f t="shared" si="77"/>
        <v>-4.6741799997107591E-2</v>
      </c>
      <c r="K330" s="103">
        <f t="shared" si="75"/>
        <v>-4.6741799997107591E-2</v>
      </c>
      <c r="P330" s="103">
        <f t="shared" si="81"/>
        <v>-4.6246688633571495E-2</v>
      </c>
      <c r="Q330" s="121">
        <f t="shared" si="82"/>
        <v>39339.95966</v>
      </c>
      <c r="S330" s="103">
        <f t="shared" si="83"/>
        <v>2.4513526230257272E-7</v>
      </c>
      <c r="T330" s="103">
        <f t="shared" si="84"/>
        <v>1</v>
      </c>
      <c r="U330" s="103">
        <f t="shared" si="78"/>
        <v>2.4513526230257272E-7</v>
      </c>
    </row>
    <row r="331" spans="1:21" ht="12.95" customHeight="1" x14ac:dyDescent="0.2">
      <c r="A331" s="40" t="s">
        <v>132</v>
      </c>
      <c r="B331" s="215" t="s">
        <v>79</v>
      </c>
      <c r="C331" s="40">
        <v>54359.445269999997</v>
      </c>
      <c r="D331" s="40">
        <v>1.7000000000000001E-4</v>
      </c>
      <c r="E331" s="103">
        <f t="shared" si="79"/>
        <v>15571.952009935549</v>
      </c>
      <c r="F331" s="103">
        <f t="shared" si="80"/>
        <v>15572</v>
      </c>
      <c r="G331" s="103">
        <f t="shared" si="77"/>
        <v>-4.7327600004791748E-2</v>
      </c>
      <c r="K331" s="103">
        <f t="shared" si="75"/>
        <v>-4.7327600004791748E-2</v>
      </c>
      <c r="P331" s="103">
        <f t="shared" si="81"/>
        <v>-4.6272980231734366E-2</v>
      </c>
      <c r="Q331" s="121">
        <f t="shared" si="82"/>
        <v>39340.945269999997</v>
      </c>
      <c r="S331" s="103">
        <f t="shared" si="83"/>
        <v>1.1122228657236033E-6</v>
      </c>
      <c r="T331" s="103">
        <f t="shared" si="84"/>
        <v>1</v>
      </c>
      <c r="U331" s="103">
        <f t="shared" si="78"/>
        <v>1.1122228657236033E-6</v>
      </c>
    </row>
    <row r="332" spans="1:21" ht="12.95" customHeight="1" x14ac:dyDescent="0.2">
      <c r="A332" s="20" t="s">
        <v>1143</v>
      </c>
      <c r="B332" s="182" t="s">
        <v>78</v>
      </c>
      <c r="C332" s="20">
        <v>54360.432399999998</v>
      </c>
      <c r="D332" s="20" t="s">
        <v>142</v>
      </c>
      <c r="E332" s="103">
        <f t="shared" si="79"/>
        <v>15572.952957211943</v>
      </c>
      <c r="F332" s="103">
        <f t="shared" si="80"/>
        <v>15573</v>
      </c>
      <c r="G332" s="103">
        <f t="shared" si="77"/>
        <v>-4.6393399999942631E-2</v>
      </c>
      <c r="I332" s="103">
        <f>G332</f>
        <v>-4.6393399999942631E-2</v>
      </c>
      <c r="P332" s="103">
        <f t="shared" si="81"/>
        <v>-4.6299265499837636E-2</v>
      </c>
      <c r="Q332" s="121">
        <f t="shared" si="82"/>
        <v>39341.932399999998</v>
      </c>
      <c r="S332" s="103">
        <f t="shared" si="83"/>
        <v>8.8613041100172665E-9</v>
      </c>
      <c r="T332" s="103">
        <f t="shared" si="84"/>
        <v>1</v>
      </c>
      <c r="U332" s="103">
        <f t="shared" si="78"/>
        <v>8.8613041100172665E-9</v>
      </c>
    </row>
    <row r="333" spans="1:21" ht="12.95" customHeight="1" x14ac:dyDescent="0.2">
      <c r="A333" s="40" t="s">
        <v>132</v>
      </c>
      <c r="B333" s="215" t="s">
        <v>79</v>
      </c>
      <c r="C333" s="40">
        <v>54360.432540000002</v>
      </c>
      <c r="D333" s="40">
        <v>5.5000000000000003E-4</v>
      </c>
      <c r="E333" s="103">
        <f t="shared" si="79"/>
        <v>15572.953099171586</v>
      </c>
      <c r="F333" s="103">
        <f t="shared" si="80"/>
        <v>15573</v>
      </c>
      <c r="G333" s="103">
        <f t="shared" si="77"/>
        <v>-4.625339999620337E-2</v>
      </c>
      <c r="K333" s="103">
        <f t="shared" ref="K333:K372" si="85">G333</f>
        <v>-4.625339999620337E-2</v>
      </c>
      <c r="P333" s="103">
        <f t="shared" si="81"/>
        <v>-4.6299265499837636E-2</v>
      </c>
      <c r="Q333" s="121">
        <f t="shared" si="82"/>
        <v>39341.932540000002</v>
      </c>
      <c r="S333" s="103">
        <f t="shared" si="83"/>
        <v>2.1036444236248066E-9</v>
      </c>
      <c r="T333" s="103">
        <f t="shared" si="84"/>
        <v>1</v>
      </c>
      <c r="U333" s="103">
        <f t="shared" si="78"/>
        <v>2.1036444236248066E-9</v>
      </c>
    </row>
    <row r="334" spans="1:21" ht="12.95" customHeight="1" x14ac:dyDescent="0.2">
      <c r="A334" s="40" t="s">
        <v>132</v>
      </c>
      <c r="B334" s="215" t="s">
        <v>79</v>
      </c>
      <c r="C334" s="40">
        <v>54361.419670000003</v>
      </c>
      <c r="D334" s="40">
        <v>3.6000000000000002E-4</v>
      </c>
      <c r="E334" s="103">
        <f t="shared" si="79"/>
        <v>15573.95404644798</v>
      </c>
      <c r="F334" s="103">
        <f t="shared" si="80"/>
        <v>15574</v>
      </c>
      <c r="G334" s="103">
        <f t="shared" si="77"/>
        <v>-4.5319199998630211E-2</v>
      </c>
      <c r="K334" s="103">
        <f t="shared" si="85"/>
        <v>-4.5319199998630211E-2</v>
      </c>
      <c r="P334" s="103">
        <f t="shared" si="81"/>
        <v>-4.6325544392254669E-2</v>
      </c>
      <c r="Q334" s="121">
        <f t="shared" si="82"/>
        <v>39342.919670000003</v>
      </c>
      <c r="S334" s="103">
        <f t="shared" si="83"/>
        <v>1.0127290385793796E-6</v>
      </c>
      <c r="T334" s="103">
        <f t="shared" si="84"/>
        <v>1</v>
      </c>
      <c r="U334" s="103">
        <f t="shared" si="78"/>
        <v>1.0127290385793796E-6</v>
      </c>
    </row>
    <row r="335" spans="1:21" ht="12.95" customHeight="1" x14ac:dyDescent="0.2">
      <c r="A335" s="40" t="s">
        <v>132</v>
      </c>
      <c r="B335" s="215" t="s">
        <v>79</v>
      </c>
      <c r="C335" s="40">
        <v>54362.404499999997</v>
      </c>
      <c r="D335" s="40">
        <v>7.1000000000000002E-4</v>
      </c>
      <c r="E335" s="103">
        <f t="shared" si="79"/>
        <v>15574.952661530293</v>
      </c>
      <c r="F335" s="103">
        <f t="shared" si="80"/>
        <v>15575</v>
      </c>
      <c r="G335" s="103">
        <f t="shared" si="77"/>
        <v>-4.6685000001161825E-2</v>
      </c>
      <c r="K335" s="103">
        <f t="shared" si="85"/>
        <v>-4.6685000001161825E-2</v>
      </c>
      <c r="P335" s="103">
        <f t="shared" si="81"/>
        <v>-4.6351816863370636E-2</v>
      </c>
      <c r="Q335" s="121">
        <f t="shared" si="82"/>
        <v>39343.904499999997</v>
      </c>
      <c r="S335" s="103">
        <f t="shared" si="83"/>
        <v>1.1101100330838241E-7</v>
      </c>
      <c r="T335" s="103">
        <f t="shared" si="84"/>
        <v>1</v>
      </c>
      <c r="U335" s="103">
        <f t="shared" si="78"/>
        <v>1.1101100330838241E-7</v>
      </c>
    </row>
    <row r="336" spans="1:21" ht="12.95" customHeight="1" x14ac:dyDescent="0.2">
      <c r="A336" s="40" t="s">
        <v>132</v>
      </c>
      <c r="B336" s="215" t="s">
        <v>79</v>
      </c>
      <c r="C336" s="40">
        <v>54363.390520000001</v>
      </c>
      <c r="D336" s="40">
        <v>1.2899999999999999E-3</v>
      </c>
      <c r="E336" s="103">
        <f t="shared" si="79"/>
        <v>15575.952483269552</v>
      </c>
      <c r="F336" s="103">
        <f t="shared" si="80"/>
        <v>15576</v>
      </c>
      <c r="G336" s="103">
        <f t="shared" ref="G336:G367" si="86">+C336-(C$7+F336*C$8)</f>
        <v>-4.6860800001013558E-2</v>
      </c>
      <c r="K336" s="103">
        <f t="shared" si="85"/>
        <v>-4.6860800001013558E-2</v>
      </c>
      <c r="P336" s="103">
        <f t="shared" si="81"/>
        <v>-4.6378082867582909E-2</v>
      </c>
      <c r="Q336" s="121">
        <f t="shared" si="82"/>
        <v>39344.890520000001</v>
      </c>
      <c r="S336" s="103">
        <f t="shared" si="83"/>
        <v>2.3301583090750302E-7</v>
      </c>
      <c r="T336" s="103">
        <f t="shared" si="84"/>
        <v>1</v>
      </c>
      <c r="U336" s="103">
        <f t="shared" ref="U336:U367" si="87">+T336*S336</f>
        <v>2.3301583090750302E-7</v>
      </c>
    </row>
    <row r="337" spans="1:21" ht="12.95" customHeight="1" x14ac:dyDescent="0.2">
      <c r="A337" s="40" t="s">
        <v>132</v>
      </c>
      <c r="B337" s="215" t="s">
        <v>79</v>
      </c>
      <c r="C337" s="40">
        <v>54364.378349999999</v>
      </c>
      <c r="D337" s="40">
        <v>4.2000000000000002E-4</v>
      </c>
      <c r="E337" s="103">
        <f t="shared" si="79"/>
        <v>15576.954140344138</v>
      </c>
      <c r="F337" s="103">
        <f t="shared" si="80"/>
        <v>15577</v>
      </c>
      <c r="G337" s="103">
        <f t="shared" si="86"/>
        <v>-4.5226599999296013E-2</v>
      </c>
      <c r="K337" s="103">
        <f t="shared" si="85"/>
        <v>-4.5226599999296013E-2</v>
      </c>
      <c r="P337" s="103">
        <f t="shared" si="81"/>
        <v>-4.6404342359300459E-2</v>
      </c>
      <c r="Q337" s="121">
        <f t="shared" si="82"/>
        <v>39345.878349999999</v>
      </c>
      <c r="S337" s="103">
        <f t="shared" si="83"/>
        <v>1.3870770665488406E-6</v>
      </c>
      <c r="T337" s="103">
        <f t="shared" si="84"/>
        <v>1</v>
      </c>
      <c r="U337" s="103">
        <f t="shared" si="87"/>
        <v>1.3870770665488406E-6</v>
      </c>
    </row>
    <row r="338" spans="1:21" ht="12.95" customHeight="1" x14ac:dyDescent="0.2">
      <c r="A338" s="48" t="s">
        <v>104</v>
      </c>
      <c r="B338" s="213" t="s">
        <v>79</v>
      </c>
      <c r="C338" s="38">
        <v>54372.759299999998</v>
      </c>
      <c r="D338" s="38">
        <v>4.0000000000000002E-4</v>
      </c>
      <c r="E338" s="103">
        <f t="shared" si="79"/>
        <v>15585.452402048355</v>
      </c>
      <c r="F338" s="103">
        <f t="shared" si="80"/>
        <v>15585.5</v>
      </c>
      <c r="G338" s="103">
        <f t="shared" si="86"/>
        <v>-4.6940899999754038E-2</v>
      </c>
      <c r="K338" s="103">
        <f t="shared" si="85"/>
        <v>-4.6940899999754038E-2</v>
      </c>
      <c r="P338" s="103">
        <f t="shared" si="81"/>
        <v>-4.6627278659341236E-2</v>
      </c>
      <c r="Q338" s="121">
        <f t="shared" si="82"/>
        <v>39354.259299999998</v>
      </c>
      <c r="S338" s="103">
        <f t="shared" si="83"/>
        <v>9.8358345162322728E-8</v>
      </c>
      <c r="T338" s="103">
        <f t="shared" si="84"/>
        <v>1</v>
      </c>
      <c r="U338" s="103">
        <f t="shared" si="87"/>
        <v>9.8358345162322728E-8</v>
      </c>
    </row>
    <row r="339" spans="1:21" ht="12.95" customHeight="1" x14ac:dyDescent="0.2">
      <c r="A339" s="40" t="s">
        <v>132</v>
      </c>
      <c r="B339" s="215" t="s">
        <v>78</v>
      </c>
      <c r="C339" s="40">
        <v>54381.634250000003</v>
      </c>
      <c r="D339" s="40">
        <v>7.6000000000000004E-4</v>
      </c>
      <c r="E339" s="103">
        <f t="shared" si="79"/>
        <v>15594.451578479651</v>
      </c>
      <c r="F339" s="103">
        <f t="shared" si="80"/>
        <v>15594.5</v>
      </c>
      <c r="G339" s="103">
        <f t="shared" si="86"/>
        <v>-4.7753099992405623E-2</v>
      </c>
      <c r="K339" s="103">
        <f t="shared" si="85"/>
        <v>-4.7753099992405623E-2</v>
      </c>
      <c r="P339" s="103">
        <f t="shared" si="81"/>
        <v>-4.686278135092066E-2</v>
      </c>
      <c r="Q339" s="121">
        <f t="shared" si="82"/>
        <v>39363.134250000003</v>
      </c>
      <c r="S339" s="103">
        <f t="shared" si="83"/>
        <v>7.926672833756308E-7</v>
      </c>
      <c r="T339" s="103">
        <f t="shared" si="84"/>
        <v>1</v>
      </c>
      <c r="U339" s="103">
        <f t="shared" si="87"/>
        <v>7.926672833756308E-7</v>
      </c>
    </row>
    <row r="340" spans="1:21" ht="12.95" customHeight="1" x14ac:dyDescent="0.2">
      <c r="A340" s="40" t="s">
        <v>132</v>
      </c>
      <c r="B340" s="215" t="s">
        <v>78</v>
      </c>
      <c r="C340" s="40">
        <v>54382.621149999999</v>
      </c>
      <c r="D340" s="40">
        <v>4.2999999999999999E-4</v>
      </c>
      <c r="E340" s="103">
        <f t="shared" si="79"/>
        <v>15595.452292536633</v>
      </c>
      <c r="F340" s="103">
        <f t="shared" si="80"/>
        <v>15595.5</v>
      </c>
      <c r="G340" s="103">
        <f t="shared" si="86"/>
        <v>-4.7048899999936111E-2</v>
      </c>
      <c r="K340" s="103">
        <f t="shared" si="85"/>
        <v>-4.7048899999936111E-2</v>
      </c>
      <c r="P340" s="103">
        <f t="shared" si="81"/>
        <v>-4.688891215340546E-2</v>
      </c>
      <c r="Q340" s="121">
        <f t="shared" si="82"/>
        <v>39364.121149999999</v>
      </c>
      <c r="S340" s="103">
        <f t="shared" si="83"/>
        <v>2.5596111037515283E-8</v>
      </c>
      <c r="T340" s="103">
        <f t="shared" si="84"/>
        <v>1</v>
      </c>
      <c r="U340" s="103">
        <f t="shared" si="87"/>
        <v>2.5596111037515283E-8</v>
      </c>
    </row>
    <row r="341" spans="1:21" ht="12.95" customHeight="1" x14ac:dyDescent="0.2">
      <c r="A341" s="40" t="s">
        <v>132</v>
      </c>
      <c r="B341" s="215" t="s">
        <v>78</v>
      </c>
      <c r="C341" s="40">
        <v>54383.608359999998</v>
      </c>
      <c r="D341" s="40">
        <v>2.5999999999999998E-4</v>
      </c>
      <c r="E341" s="103">
        <f t="shared" si="79"/>
        <v>15596.45332093282</v>
      </c>
      <c r="F341" s="103">
        <f t="shared" si="80"/>
        <v>15596.5</v>
      </c>
      <c r="G341" s="103">
        <f t="shared" si="86"/>
        <v>-4.6034700004383922E-2</v>
      </c>
      <c r="K341" s="103">
        <f t="shared" si="85"/>
        <v>-4.6034700004383922E-2</v>
      </c>
      <c r="P341" s="103">
        <f t="shared" si="81"/>
        <v>-4.6915035556895822E-2</v>
      </c>
      <c r="Q341" s="121">
        <f t="shared" si="82"/>
        <v>39365.108359999998</v>
      </c>
      <c r="S341" s="103">
        <f t="shared" si="83"/>
        <v>7.7499068501643273E-7</v>
      </c>
      <c r="T341" s="103">
        <f t="shared" si="84"/>
        <v>1</v>
      </c>
      <c r="U341" s="103">
        <f t="shared" si="87"/>
        <v>7.7499068501643273E-7</v>
      </c>
    </row>
    <row r="342" spans="1:21" ht="12.95" customHeight="1" x14ac:dyDescent="0.2">
      <c r="A342" s="40" t="s">
        <v>132</v>
      </c>
      <c r="B342" s="215" t="s">
        <v>78</v>
      </c>
      <c r="C342" s="40">
        <v>54384.593939999999</v>
      </c>
      <c r="D342" s="40">
        <v>4.6999999999999999E-4</v>
      </c>
      <c r="E342" s="103">
        <f t="shared" si="79"/>
        <v>15597.452696513206</v>
      </c>
      <c r="F342" s="103">
        <f t="shared" si="80"/>
        <v>15597.5</v>
      </c>
      <c r="G342" s="103">
        <f t="shared" si="86"/>
        <v>-4.6650500000396278E-2</v>
      </c>
      <c r="K342" s="103">
        <f t="shared" si="85"/>
        <v>-4.6650500000396278E-2</v>
      </c>
      <c r="P342" s="103">
        <f t="shared" si="81"/>
        <v>-4.6941151516065524E-2</v>
      </c>
      <c r="Q342" s="121">
        <f t="shared" si="82"/>
        <v>39366.093939999999</v>
      </c>
      <c r="S342" s="103">
        <f t="shared" si="83"/>
        <v>8.4478303560830121E-8</v>
      </c>
      <c r="T342" s="103">
        <f t="shared" si="84"/>
        <v>1</v>
      </c>
      <c r="U342" s="103">
        <f t="shared" si="87"/>
        <v>8.4478303560830121E-8</v>
      </c>
    </row>
    <row r="343" spans="1:21" ht="12.95" customHeight="1" x14ac:dyDescent="0.2">
      <c r="A343" s="40" t="s">
        <v>132</v>
      </c>
      <c r="B343" s="215" t="s">
        <v>78</v>
      </c>
      <c r="C343" s="40">
        <v>54387.55242</v>
      </c>
      <c r="D343" s="40">
        <v>2.5000000000000001E-4</v>
      </c>
      <c r="E343" s="103">
        <f t="shared" si="79"/>
        <v>15600.452587609885</v>
      </c>
      <c r="F343" s="103">
        <f t="shared" si="80"/>
        <v>15600.5</v>
      </c>
      <c r="G343" s="103">
        <f t="shared" si="86"/>
        <v>-4.6757900003285613E-2</v>
      </c>
      <c r="K343" s="103">
        <f t="shared" si="85"/>
        <v>-4.6757900003285613E-2</v>
      </c>
      <c r="P343" s="103">
        <f t="shared" si="81"/>
        <v>-4.70194542745975E-2</v>
      </c>
      <c r="Q343" s="121">
        <f t="shared" si="82"/>
        <v>39369.05242</v>
      </c>
      <c r="S343" s="103">
        <f t="shared" si="83"/>
        <v>6.8410636841492087E-8</v>
      </c>
      <c r="T343" s="103">
        <f t="shared" si="84"/>
        <v>1</v>
      </c>
      <c r="U343" s="103">
        <f t="shared" si="87"/>
        <v>6.8410636841492087E-8</v>
      </c>
    </row>
    <row r="344" spans="1:21" ht="12.95" customHeight="1" x14ac:dyDescent="0.2">
      <c r="A344" s="40" t="s">
        <v>132</v>
      </c>
      <c r="B344" s="215" t="s">
        <v>78</v>
      </c>
      <c r="C344" s="40">
        <v>54388.538399999998</v>
      </c>
      <c r="D344" s="40">
        <v>2.9E-4</v>
      </c>
      <c r="E344" s="103">
        <f t="shared" si="79"/>
        <v>15601.452368789238</v>
      </c>
      <c r="F344" s="103">
        <f t="shared" si="80"/>
        <v>15601.5</v>
      </c>
      <c r="G344" s="103">
        <f t="shared" si="86"/>
        <v>-4.6973700002126861E-2</v>
      </c>
      <c r="K344" s="103">
        <f t="shared" si="85"/>
        <v>-4.6973700002126861E-2</v>
      </c>
      <c r="P344" s="103">
        <f t="shared" si="81"/>
        <v>-4.704554000350121E-2</v>
      </c>
      <c r="Q344" s="121">
        <f t="shared" si="82"/>
        <v>39370.038399999998</v>
      </c>
      <c r="S344" s="103">
        <f t="shared" si="83"/>
        <v>5.1609857974664156E-9</v>
      </c>
      <c r="T344" s="103">
        <f t="shared" si="84"/>
        <v>1</v>
      </c>
      <c r="U344" s="103">
        <f t="shared" si="87"/>
        <v>5.1609857974664156E-9</v>
      </c>
    </row>
    <row r="345" spans="1:21" ht="12.95" customHeight="1" x14ac:dyDescent="0.2">
      <c r="A345" s="40" t="s">
        <v>132</v>
      </c>
      <c r="B345" s="215" t="s">
        <v>78</v>
      </c>
      <c r="C345" s="40">
        <v>54389.524770000004</v>
      </c>
      <c r="D345" s="40">
        <v>1.7000000000000001E-4</v>
      </c>
      <c r="E345" s="103">
        <f t="shared" si="79"/>
        <v>15602.452545427595</v>
      </c>
      <c r="F345" s="103">
        <f t="shared" si="80"/>
        <v>15602.5</v>
      </c>
      <c r="G345" s="103">
        <f t="shared" si="86"/>
        <v>-4.6799499992630444E-2</v>
      </c>
      <c r="K345" s="103">
        <f t="shared" si="85"/>
        <v>-4.6799499992630444E-2</v>
      </c>
      <c r="P345" s="103">
        <f t="shared" si="81"/>
        <v>-4.7071618061662525E-2</v>
      </c>
      <c r="Q345" s="121">
        <f t="shared" si="82"/>
        <v>39371.024770000004</v>
      </c>
      <c r="S345" s="103">
        <f t="shared" si="83"/>
        <v>7.4048243493748075E-8</v>
      </c>
      <c r="T345" s="103">
        <f t="shared" si="84"/>
        <v>1</v>
      </c>
      <c r="U345" s="103">
        <f t="shared" si="87"/>
        <v>7.4048243493748075E-8</v>
      </c>
    </row>
    <row r="346" spans="1:21" ht="12.95" customHeight="1" x14ac:dyDescent="0.2">
      <c r="A346" s="40" t="s">
        <v>132</v>
      </c>
      <c r="B346" s="215" t="s">
        <v>78</v>
      </c>
      <c r="C346" s="40">
        <v>54392.484020000004</v>
      </c>
      <c r="D346" s="40">
        <v>2.3000000000000001E-4</v>
      </c>
      <c r="E346" s="103">
        <f t="shared" si="79"/>
        <v>15605.453217302289</v>
      </c>
      <c r="F346" s="103">
        <f t="shared" si="80"/>
        <v>15605.5</v>
      </c>
      <c r="G346" s="103">
        <f t="shared" si="86"/>
        <v>-4.6136899996781722E-2</v>
      </c>
      <c r="K346" s="103">
        <f t="shared" si="85"/>
        <v>-4.6136899996781722E-2</v>
      </c>
      <c r="P346" s="103">
        <f t="shared" si="81"/>
        <v>-4.7149805759344084E-2</v>
      </c>
      <c r="Q346" s="121">
        <f t="shared" si="82"/>
        <v>39373.984020000004</v>
      </c>
      <c r="S346" s="103">
        <f t="shared" si="83"/>
        <v>1.0259780838320398E-6</v>
      </c>
      <c r="T346" s="103">
        <f t="shared" si="84"/>
        <v>1</v>
      </c>
      <c r="U346" s="103">
        <f t="shared" si="87"/>
        <v>1.0259780838320398E-6</v>
      </c>
    </row>
    <row r="347" spans="1:21" ht="12.95" customHeight="1" x14ac:dyDescent="0.2">
      <c r="A347" s="40" t="s">
        <v>132</v>
      </c>
      <c r="B347" s="215" t="s">
        <v>78</v>
      </c>
      <c r="C347" s="40">
        <v>54393.471259999998</v>
      </c>
      <c r="D347" s="40">
        <v>4.4999999999999999E-4</v>
      </c>
      <c r="E347" s="103">
        <f t="shared" si="79"/>
        <v>15606.454276118393</v>
      </c>
      <c r="F347" s="103">
        <f t="shared" si="80"/>
        <v>15606.5</v>
      </c>
      <c r="G347" s="103">
        <f t="shared" si="86"/>
        <v>-4.5092699998349417E-2</v>
      </c>
      <c r="K347" s="103">
        <f t="shared" si="85"/>
        <v>-4.5092699998349417E-2</v>
      </c>
      <c r="P347" s="103">
        <f t="shared" si="81"/>
        <v>-4.7175852682259503E-2</v>
      </c>
      <c r="Q347" s="121">
        <f t="shared" si="82"/>
        <v>39374.971259999998</v>
      </c>
      <c r="S347" s="103">
        <f t="shared" si="83"/>
        <v>4.339525104481795E-6</v>
      </c>
      <c r="T347" s="103">
        <f t="shared" si="84"/>
        <v>1</v>
      </c>
      <c r="U347" s="103">
        <f t="shared" si="87"/>
        <v>4.339525104481795E-6</v>
      </c>
    </row>
    <row r="348" spans="1:21" ht="12.95" customHeight="1" x14ac:dyDescent="0.2">
      <c r="A348" s="40" t="s">
        <v>132</v>
      </c>
      <c r="B348" s="215" t="s">
        <v>78</v>
      </c>
      <c r="C348" s="40">
        <v>54394.458120000003</v>
      </c>
      <c r="D348" s="40">
        <v>2.3000000000000001E-4</v>
      </c>
      <c r="E348" s="103">
        <f t="shared" si="79"/>
        <v>15607.454949615485</v>
      </c>
      <c r="F348" s="103">
        <f t="shared" si="80"/>
        <v>15607.5</v>
      </c>
      <c r="G348" s="103">
        <f t="shared" si="86"/>
        <v>-4.4428499997593462E-2</v>
      </c>
      <c r="K348" s="103">
        <f t="shared" si="85"/>
        <v>-4.4428499997593462E-2</v>
      </c>
      <c r="P348" s="103">
        <f t="shared" si="81"/>
        <v>-4.7201891708366486E-2</v>
      </c>
      <c r="Q348" s="121">
        <f t="shared" si="82"/>
        <v>39375.958120000003</v>
      </c>
      <c r="S348" s="103">
        <f t="shared" si="83"/>
        <v>7.69170158138452E-6</v>
      </c>
      <c r="T348" s="103">
        <f t="shared" si="84"/>
        <v>1</v>
      </c>
      <c r="U348" s="103">
        <f t="shared" si="87"/>
        <v>7.69170158138452E-6</v>
      </c>
    </row>
    <row r="349" spans="1:21" ht="12.95" customHeight="1" x14ac:dyDescent="0.2">
      <c r="A349" s="40" t="s">
        <v>132</v>
      </c>
      <c r="B349" s="215" t="s">
        <v>78</v>
      </c>
      <c r="C349" s="40">
        <v>54395.444239999997</v>
      </c>
      <c r="D349" s="40">
        <v>6.9999999999999999E-4</v>
      </c>
      <c r="E349" s="103">
        <f t="shared" si="79"/>
        <v>15608.454872754475</v>
      </c>
      <c r="F349" s="103">
        <f t="shared" si="80"/>
        <v>15608.5</v>
      </c>
      <c r="G349" s="103">
        <f t="shared" si="86"/>
        <v>-4.4504299999971408E-2</v>
      </c>
      <c r="K349" s="103">
        <f t="shared" si="85"/>
        <v>-4.4504299999971408E-2</v>
      </c>
      <c r="P349" s="103">
        <f t="shared" si="81"/>
        <v>-4.7227922792495373E-2</v>
      </c>
      <c r="Q349" s="121">
        <f t="shared" si="82"/>
        <v>39376.944239999997</v>
      </c>
      <c r="S349" s="103">
        <f t="shared" si="83"/>
        <v>7.4181211159560417E-6</v>
      </c>
      <c r="T349" s="103">
        <f t="shared" si="84"/>
        <v>1</v>
      </c>
      <c r="U349" s="103">
        <f t="shared" si="87"/>
        <v>7.4181211159560417E-6</v>
      </c>
    </row>
    <row r="350" spans="1:21" ht="12.95" customHeight="1" x14ac:dyDescent="0.2">
      <c r="A350" s="40" t="s">
        <v>132</v>
      </c>
      <c r="B350" s="215" t="s">
        <v>78</v>
      </c>
      <c r="C350" s="40">
        <v>54396.428789999998</v>
      </c>
      <c r="D350" s="40">
        <v>6.0000000000000002E-5</v>
      </c>
      <c r="E350" s="103">
        <f t="shared" si="79"/>
        <v>15609.453203917517</v>
      </c>
      <c r="F350" s="103">
        <f t="shared" si="80"/>
        <v>15609.5</v>
      </c>
      <c r="G350" s="103">
        <f t="shared" si="86"/>
        <v>-4.6150100002705585E-2</v>
      </c>
      <c r="K350" s="103">
        <f t="shared" si="85"/>
        <v>-4.6150100002705585E-2</v>
      </c>
      <c r="P350" s="103">
        <f t="shared" si="81"/>
        <v>-4.7253945889491278E-2</v>
      </c>
      <c r="Q350" s="121">
        <f t="shared" si="82"/>
        <v>39377.928789999998</v>
      </c>
      <c r="S350" s="103">
        <f t="shared" si="83"/>
        <v>1.2184757417736922E-6</v>
      </c>
      <c r="T350" s="103">
        <f t="shared" si="84"/>
        <v>1</v>
      </c>
      <c r="U350" s="103">
        <f t="shared" si="87"/>
        <v>1.2184757417736922E-6</v>
      </c>
    </row>
    <row r="351" spans="1:21" ht="12.95" customHeight="1" x14ac:dyDescent="0.2">
      <c r="A351" s="40" t="s">
        <v>132</v>
      </c>
      <c r="B351" s="215" t="s">
        <v>78</v>
      </c>
      <c r="C351" s="40">
        <v>54397.414360000002</v>
      </c>
      <c r="D351" s="40">
        <v>4.4000000000000002E-4</v>
      </c>
      <c r="E351" s="103">
        <f t="shared" si="79"/>
        <v>15610.452569357934</v>
      </c>
      <c r="F351" s="103">
        <f t="shared" si="80"/>
        <v>15610.5</v>
      </c>
      <c r="G351" s="103">
        <f t="shared" si="86"/>
        <v>-4.6775899994827341E-2</v>
      </c>
      <c r="K351" s="103">
        <f t="shared" si="85"/>
        <v>-4.6775899994827341E-2</v>
      </c>
      <c r="P351" s="103">
        <f t="shared" si="81"/>
        <v>-4.7279960954214141E-2</v>
      </c>
      <c r="Q351" s="121">
        <f t="shared" si="82"/>
        <v>39378.914360000002</v>
      </c>
      <c r="S351" s="103">
        <f t="shared" si="83"/>
        <v>2.5407745077794102E-7</v>
      </c>
      <c r="T351" s="103">
        <f t="shared" si="84"/>
        <v>1</v>
      </c>
      <c r="U351" s="103">
        <f t="shared" si="87"/>
        <v>2.5407745077794102E-7</v>
      </c>
    </row>
    <row r="352" spans="1:21" ht="12.95" customHeight="1" x14ac:dyDescent="0.2">
      <c r="A352" s="40" t="s">
        <v>132</v>
      </c>
      <c r="B352" s="215" t="s">
        <v>78</v>
      </c>
      <c r="C352" s="40">
        <v>54398.401270000002</v>
      </c>
      <c r="D352" s="40">
        <v>1.6000000000000001E-4</v>
      </c>
      <c r="E352" s="103">
        <f t="shared" si="79"/>
        <v>15611.453293554892</v>
      </c>
      <c r="F352" s="103">
        <f t="shared" si="80"/>
        <v>15611.5</v>
      </c>
      <c r="G352" s="103">
        <f t="shared" si="86"/>
        <v>-4.6061699998972472E-2</v>
      </c>
      <c r="K352" s="103">
        <f t="shared" si="85"/>
        <v>-4.6061699998972472E-2</v>
      </c>
      <c r="P352" s="103">
        <f t="shared" si="81"/>
        <v>-4.7305967941538574E-2</v>
      </c>
      <c r="Q352" s="121">
        <f t="shared" si="82"/>
        <v>39379.901270000002</v>
      </c>
      <c r="S352" s="103">
        <f t="shared" si="83"/>
        <v>1.5482027128976802E-6</v>
      </c>
      <c r="T352" s="103">
        <f t="shared" si="84"/>
        <v>1</v>
      </c>
      <c r="U352" s="103">
        <f t="shared" si="87"/>
        <v>1.5482027128976802E-6</v>
      </c>
    </row>
    <row r="353" spans="1:21" ht="12.95" customHeight="1" x14ac:dyDescent="0.2">
      <c r="A353" s="40" t="s">
        <v>132</v>
      </c>
      <c r="B353" s="215" t="s">
        <v>78</v>
      </c>
      <c r="C353" s="40">
        <v>54399.38725</v>
      </c>
      <c r="D353" s="40">
        <v>5.5000000000000003E-4</v>
      </c>
      <c r="E353" s="103">
        <f t="shared" si="79"/>
        <v>15612.453074734247</v>
      </c>
      <c r="F353" s="103">
        <f t="shared" si="80"/>
        <v>15612.5</v>
      </c>
      <c r="G353" s="103">
        <f t="shared" si="86"/>
        <v>-4.627749999781372E-2</v>
      </c>
      <c r="K353" s="103">
        <f t="shared" si="85"/>
        <v>-4.627749999781372E-2</v>
      </c>
      <c r="P353" s="103">
        <f t="shared" si="81"/>
        <v>-4.73319668063545E-2</v>
      </c>
      <c r="Q353" s="121">
        <f t="shared" si="82"/>
        <v>39380.88725</v>
      </c>
      <c r="S353" s="103">
        <f t="shared" si="83"/>
        <v>1.1119002503141778E-6</v>
      </c>
      <c r="T353" s="103">
        <f t="shared" si="84"/>
        <v>1</v>
      </c>
      <c r="U353" s="103">
        <f t="shared" si="87"/>
        <v>1.1119002503141778E-6</v>
      </c>
    </row>
    <row r="354" spans="1:21" ht="12.95" customHeight="1" x14ac:dyDescent="0.2">
      <c r="A354" s="40" t="s">
        <v>132</v>
      </c>
      <c r="B354" s="215" t="s">
        <v>78</v>
      </c>
      <c r="C354" s="40">
        <v>54402.343849999997</v>
      </c>
      <c r="D354" s="40">
        <v>7.3999999999999999E-4</v>
      </c>
      <c r="E354" s="103">
        <f t="shared" si="79"/>
        <v>15615.451059515766</v>
      </c>
      <c r="F354" s="103">
        <f t="shared" si="80"/>
        <v>15615.5</v>
      </c>
      <c r="G354" s="103">
        <f t="shared" si="86"/>
        <v>-4.8264900004141964E-2</v>
      </c>
      <c r="K354" s="103">
        <f t="shared" si="85"/>
        <v>-4.8264900004141964E-2</v>
      </c>
      <c r="P354" s="103">
        <f t="shared" si="81"/>
        <v>-4.7409914214874872E-2</v>
      </c>
      <c r="Q354" s="121">
        <f t="shared" si="82"/>
        <v>39383.843849999997</v>
      </c>
      <c r="S354" s="103">
        <f t="shared" si="83"/>
        <v>7.3100069984867181E-7</v>
      </c>
      <c r="T354" s="103">
        <f t="shared" si="84"/>
        <v>1</v>
      </c>
      <c r="U354" s="103">
        <f t="shared" si="87"/>
        <v>7.3100069984867181E-7</v>
      </c>
    </row>
    <row r="355" spans="1:21" ht="12.95" customHeight="1" x14ac:dyDescent="0.2">
      <c r="A355" s="40" t="s">
        <v>132</v>
      </c>
      <c r="B355" s="215" t="s">
        <v>78</v>
      </c>
      <c r="C355" s="40">
        <v>54405.302349999998</v>
      </c>
      <c r="D355" s="40">
        <v>1.8400000000000001E-3</v>
      </c>
      <c r="E355" s="103">
        <f t="shared" si="79"/>
        <v>15618.450970892391</v>
      </c>
      <c r="F355" s="103">
        <f t="shared" si="80"/>
        <v>15618.5</v>
      </c>
      <c r="G355" s="103">
        <f t="shared" si="86"/>
        <v>-4.8352300000260584E-2</v>
      </c>
      <c r="K355" s="103">
        <f t="shared" si="85"/>
        <v>-4.8352300000260584E-2</v>
      </c>
      <c r="P355" s="103">
        <f t="shared" si="81"/>
        <v>-4.7487786898303998E-2</v>
      </c>
      <c r="Q355" s="121">
        <f t="shared" si="82"/>
        <v>39386.802349999998</v>
      </c>
      <c r="S355" s="103">
        <f t="shared" si="83"/>
        <v>7.4738290345459904E-7</v>
      </c>
      <c r="T355" s="103">
        <f t="shared" si="84"/>
        <v>1</v>
      </c>
      <c r="U355" s="103">
        <f t="shared" si="87"/>
        <v>7.4738290345459904E-7</v>
      </c>
    </row>
    <row r="356" spans="1:21" ht="12.95" customHeight="1" x14ac:dyDescent="0.2">
      <c r="A356" s="40" t="s">
        <v>132</v>
      </c>
      <c r="B356" s="215" t="s">
        <v>78</v>
      </c>
      <c r="C356" s="40">
        <v>54406.289389999998</v>
      </c>
      <c r="D356" s="40">
        <v>9.7999999999999997E-4</v>
      </c>
      <c r="E356" s="103">
        <f t="shared" si="79"/>
        <v>15619.451826909017</v>
      </c>
      <c r="F356" s="103">
        <f t="shared" si="80"/>
        <v>15619.5</v>
      </c>
      <c r="G356" s="103">
        <f t="shared" si="86"/>
        <v>-4.7508100004051812E-2</v>
      </c>
      <c r="K356" s="103">
        <f t="shared" si="85"/>
        <v>-4.7508100004051812E-2</v>
      </c>
      <c r="P356" s="103">
        <f t="shared" si="81"/>
        <v>-4.7513727643748227E-2</v>
      </c>
      <c r="Q356" s="121">
        <f t="shared" si="82"/>
        <v>39387.789389999998</v>
      </c>
      <c r="S356" s="103">
        <f t="shared" si="83"/>
        <v>3.1670328552665903E-11</v>
      </c>
      <c r="T356" s="103">
        <f t="shared" si="84"/>
        <v>1</v>
      </c>
      <c r="U356" s="103">
        <f t="shared" si="87"/>
        <v>3.1670328552665903E-11</v>
      </c>
    </row>
    <row r="357" spans="1:21" ht="12.95" customHeight="1" x14ac:dyDescent="0.2">
      <c r="A357" s="40" t="s">
        <v>132</v>
      </c>
      <c r="B357" s="215" t="s">
        <v>78</v>
      </c>
      <c r="C357" s="40">
        <v>54407.273840000002</v>
      </c>
      <c r="D357" s="40">
        <v>1.2999999999999999E-3</v>
      </c>
      <c r="E357" s="103">
        <f t="shared" si="79"/>
        <v>15620.450056672318</v>
      </c>
      <c r="F357" s="103">
        <f t="shared" si="80"/>
        <v>15620.5</v>
      </c>
      <c r="G357" s="103">
        <f t="shared" si="86"/>
        <v>-4.9253899996983819E-2</v>
      </c>
      <c r="K357" s="103">
        <f t="shared" si="85"/>
        <v>-4.9253899996983819E-2</v>
      </c>
      <c r="P357" s="103">
        <f t="shared" si="81"/>
        <v>-4.7539659906350784E-2</v>
      </c>
      <c r="Q357" s="121">
        <f t="shared" si="82"/>
        <v>39388.773840000002</v>
      </c>
      <c r="S357" s="103">
        <f t="shared" si="83"/>
        <v>2.9386190883335547E-6</v>
      </c>
      <c r="T357" s="103">
        <f t="shared" si="84"/>
        <v>1</v>
      </c>
      <c r="U357" s="103">
        <f t="shared" si="87"/>
        <v>2.9386190883335547E-6</v>
      </c>
    </row>
    <row r="358" spans="1:21" ht="12.95" customHeight="1" x14ac:dyDescent="0.2">
      <c r="A358" s="40" t="s">
        <v>132</v>
      </c>
      <c r="B358" s="215" t="s">
        <v>78</v>
      </c>
      <c r="C358" s="40">
        <v>54408.263579999999</v>
      </c>
      <c r="D358" s="40">
        <v>1.6999999999999999E-3</v>
      </c>
      <c r="E358" s="103">
        <f t="shared" si="79"/>
        <v>15621.453650481983</v>
      </c>
      <c r="F358" s="103">
        <f t="shared" si="80"/>
        <v>15621.5</v>
      </c>
      <c r="G358" s="103">
        <f t="shared" si="86"/>
        <v>-4.5709700003499165E-2</v>
      </c>
      <c r="K358" s="103">
        <f t="shared" si="85"/>
        <v>-4.5709700003499165E-2</v>
      </c>
      <c r="P358" s="103">
        <f t="shared" si="81"/>
        <v>-4.7565583641139955E-2</v>
      </c>
      <c r="Q358" s="121">
        <f t="shared" si="82"/>
        <v>39389.763579999999</v>
      </c>
      <c r="S358" s="103">
        <f t="shared" si="83"/>
        <v>3.4443040764628114E-6</v>
      </c>
      <c r="T358" s="103">
        <f t="shared" si="84"/>
        <v>1</v>
      </c>
      <c r="U358" s="103">
        <f t="shared" si="87"/>
        <v>3.4443040764628114E-6</v>
      </c>
    </row>
    <row r="359" spans="1:21" ht="12.95" customHeight="1" x14ac:dyDescent="0.2">
      <c r="A359" s="48" t="s">
        <v>104</v>
      </c>
      <c r="B359" s="213" t="s">
        <v>78</v>
      </c>
      <c r="C359" s="38">
        <v>54414.672700000003</v>
      </c>
      <c r="D359" s="38">
        <v>5.9999999999999995E-4</v>
      </c>
      <c r="E359" s="103">
        <f t="shared" si="79"/>
        <v>15627.952481647157</v>
      </c>
      <c r="F359" s="103">
        <f t="shared" si="80"/>
        <v>15628</v>
      </c>
      <c r="G359" s="103">
        <f t="shared" si="86"/>
        <v>-4.6862399998644833E-2</v>
      </c>
      <c r="K359" s="103">
        <f t="shared" si="85"/>
        <v>-4.6862399998644833E-2</v>
      </c>
      <c r="P359" s="103">
        <f t="shared" si="81"/>
        <v>-4.7733876948561252E-2</v>
      </c>
      <c r="Q359" s="121">
        <f t="shared" si="82"/>
        <v>39396.172700000003</v>
      </c>
      <c r="S359" s="103">
        <f t="shared" si="83"/>
        <v>7.5947207423562521E-7</v>
      </c>
      <c r="T359" s="103">
        <f t="shared" si="84"/>
        <v>1</v>
      </c>
      <c r="U359" s="103">
        <f t="shared" si="87"/>
        <v>7.5947207423562521E-7</v>
      </c>
    </row>
    <row r="360" spans="1:21" ht="12.95" customHeight="1" x14ac:dyDescent="0.2">
      <c r="A360" s="40" t="s">
        <v>132</v>
      </c>
      <c r="B360" s="215" t="s">
        <v>79</v>
      </c>
      <c r="C360" s="40">
        <v>54420.591520000002</v>
      </c>
      <c r="D360" s="40">
        <v>1.15E-3</v>
      </c>
      <c r="E360" s="103">
        <f t="shared" si="79"/>
        <v>15633.954149875717</v>
      </c>
      <c r="F360" s="103">
        <f t="shared" si="80"/>
        <v>15634</v>
      </c>
      <c r="G360" s="103">
        <f t="shared" si="86"/>
        <v>-4.5217200000479352E-2</v>
      </c>
      <c r="K360" s="103">
        <f t="shared" si="85"/>
        <v>-4.5217200000479352E-2</v>
      </c>
      <c r="P360" s="103">
        <f t="shared" si="81"/>
        <v>-4.7888892476963499E-2</v>
      </c>
      <c r="Q360" s="121">
        <f t="shared" si="82"/>
        <v>39402.091520000002</v>
      </c>
      <c r="S360" s="103">
        <f t="shared" si="83"/>
        <v>7.1379406889019945E-6</v>
      </c>
      <c r="T360" s="103">
        <f t="shared" si="84"/>
        <v>1</v>
      </c>
      <c r="U360" s="103">
        <f t="shared" si="87"/>
        <v>7.1379406889019945E-6</v>
      </c>
    </row>
    <row r="361" spans="1:21" ht="12.95" customHeight="1" x14ac:dyDescent="0.2">
      <c r="A361" s="40" t="s">
        <v>132</v>
      </c>
      <c r="B361" s="215" t="s">
        <v>79</v>
      </c>
      <c r="C361" s="40">
        <v>54421.575230000002</v>
      </c>
      <c r="D361" s="40">
        <v>2.1099999999999999E-3</v>
      </c>
      <c r="E361" s="103">
        <f t="shared" si="79"/>
        <v>15634.951629280922</v>
      </c>
      <c r="F361" s="103">
        <f t="shared" si="80"/>
        <v>15635</v>
      </c>
      <c r="G361" s="103">
        <f t="shared" si="86"/>
        <v>-4.7702999996545259E-2</v>
      </c>
      <c r="K361" s="103">
        <f t="shared" si="85"/>
        <v>-4.7702999996545259E-2</v>
      </c>
      <c r="P361" s="103">
        <f t="shared" si="81"/>
        <v>-4.7914696692778716E-2</v>
      </c>
      <c r="Q361" s="121">
        <f t="shared" si="82"/>
        <v>39403.075230000002</v>
      </c>
      <c r="S361" s="103">
        <f t="shared" si="83"/>
        <v>4.481549119616061E-8</v>
      </c>
      <c r="T361" s="103">
        <f t="shared" ref="T361:T388" si="88">T$18</f>
        <v>1</v>
      </c>
      <c r="U361" s="103">
        <f t="shared" si="87"/>
        <v>4.481549119616061E-8</v>
      </c>
    </row>
    <row r="362" spans="1:21" ht="12.95" customHeight="1" x14ac:dyDescent="0.2">
      <c r="A362" s="40" t="s">
        <v>132</v>
      </c>
      <c r="B362" s="215" t="s">
        <v>79</v>
      </c>
      <c r="C362" s="40">
        <v>54427.490210000004</v>
      </c>
      <c r="D362" s="40">
        <v>3.1E-4</v>
      </c>
      <c r="E362" s="103">
        <f t="shared" si="79"/>
        <v>15640.949403759379</v>
      </c>
      <c r="F362" s="103">
        <f t="shared" si="80"/>
        <v>15641</v>
      </c>
      <c r="G362" s="103">
        <f t="shared" si="86"/>
        <v>-4.9897799995960668E-2</v>
      </c>
      <c r="K362" s="103">
        <f t="shared" si="85"/>
        <v>-4.9897799995960668E-2</v>
      </c>
      <c r="P362" s="103">
        <f t="shared" si="81"/>
        <v>-4.8069327683323539E-2</v>
      </c>
      <c r="Q362" s="121">
        <f t="shared" si="82"/>
        <v>39408.990210000004</v>
      </c>
      <c r="S362" s="103">
        <f t="shared" si="83"/>
        <v>3.3433109980805712E-6</v>
      </c>
      <c r="T362" s="103">
        <f t="shared" si="88"/>
        <v>1</v>
      </c>
      <c r="U362" s="103">
        <f t="shared" si="87"/>
        <v>3.3433109980805712E-6</v>
      </c>
    </row>
    <row r="363" spans="1:21" ht="12.95" customHeight="1" x14ac:dyDescent="0.2">
      <c r="A363" s="40" t="s">
        <v>132</v>
      </c>
      <c r="B363" s="215" t="s">
        <v>79</v>
      </c>
      <c r="C363" s="40">
        <v>54437.353969999996</v>
      </c>
      <c r="D363" s="40">
        <v>1.1E-4</v>
      </c>
      <c r="E363" s="103">
        <f t="shared" si="79"/>
        <v>15650.951230982728</v>
      </c>
      <c r="F363" s="103">
        <f t="shared" si="80"/>
        <v>15651</v>
      </c>
      <c r="G363" s="103">
        <f t="shared" si="86"/>
        <v>-4.8095800004375633E-2</v>
      </c>
      <c r="K363" s="103">
        <f t="shared" si="85"/>
        <v>-4.8095800004375633E-2</v>
      </c>
      <c r="P363" s="103">
        <f t="shared" si="81"/>
        <v>-4.8326285559129267E-2</v>
      </c>
      <c r="Q363" s="121">
        <f t="shared" si="82"/>
        <v>39418.853969999996</v>
      </c>
      <c r="S363" s="103">
        <f t="shared" si="83"/>
        <v>5.3123590950090607E-8</v>
      </c>
      <c r="T363" s="103">
        <f t="shared" si="88"/>
        <v>1</v>
      </c>
      <c r="U363" s="103">
        <f t="shared" si="87"/>
        <v>5.3123590950090607E-8</v>
      </c>
    </row>
    <row r="364" spans="1:21" ht="12.95" customHeight="1" x14ac:dyDescent="0.2">
      <c r="A364" s="40" t="s">
        <v>132</v>
      </c>
      <c r="B364" s="215" t="s">
        <v>79</v>
      </c>
      <c r="C364" s="40">
        <v>54438.340279999997</v>
      </c>
      <c r="D364" s="40">
        <v>1.8000000000000001E-4</v>
      </c>
      <c r="E364" s="103">
        <f t="shared" si="79"/>
        <v>15651.951346781234</v>
      </c>
      <c r="F364" s="103">
        <f t="shared" si="80"/>
        <v>15652</v>
      </c>
      <c r="G364" s="103">
        <f t="shared" si="86"/>
        <v>-4.7981600000639446E-2</v>
      </c>
      <c r="K364" s="103">
        <f t="shared" si="85"/>
        <v>-4.7981600000639446E-2</v>
      </c>
      <c r="P364" s="103">
        <f t="shared" si="81"/>
        <v>-4.8351927677670929E-2</v>
      </c>
      <c r="Q364" s="121">
        <f t="shared" si="82"/>
        <v>39419.840279999997</v>
      </c>
      <c r="S364" s="103">
        <f t="shared" si="83"/>
        <v>1.3714258837553448E-7</v>
      </c>
      <c r="T364" s="103">
        <f t="shared" si="88"/>
        <v>1</v>
      </c>
      <c r="U364" s="103">
        <f t="shared" si="87"/>
        <v>1.3714258837553448E-7</v>
      </c>
    </row>
    <row r="365" spans="1:21" ht="12.95" customHeight="1" x14ac:dyDescent="0.2">
      <c r="A365" s="40" t="s">
        <v>132</v>
      </c>
      <c r="B365" s="215" t="s">
        <v>79</v>
      </c>
      <c r="C365" s="40">
        <v>54439.326580000001</v>
      </c>
      <c r="D365" s="40">
        <v>1.4999999999999999E-4</v>
      </c>
      <c r="E365" s="103">
        <f t="shared" si="79"/>
        <v>15652.951452439771</v>
      </c>
      <c r="F365" s="103">
        <f t="shared" si="80"/>
        <v>15653</v>
      </c>
      <c r="G365" s="103">
        <f t="shared" si="86"/>
        <v>-4.7877400000288617E-2</v>
      </c>
      <c r="K365" s="103">
        <f t="shared" si="85"/>
        <v>-4.7877400000288617E-2</v>
      </c>
      <c r="P365" s="103">
        <f t="shared" si="81"/>
        <v>-4.837755986030351E-2</v>
      </c>
      <c r="Q365" s="121">
        <f t="shared" si="82"/>
        <v>39420.826580000001</v>
      </c>
      <c r="S365" s="103">
        <f t="shared" si="83"/>
        <v>2.5015988557011704E-7</v>
      </c>
      <c r="T365" s="103">
        <f t="shared" si="88"/>
        <v>1</v>
      </c>
      <c r="U365" s="103">
        <f t="shared" si="87"/>
        <v>2.5015988557011704E-7</v>
      </c>
    </row>
    <row r="366" spans="1:21" ht="12.95" customHeight="1" x14ac:dyDescent="0.2">
      <c r="A366" s="40" t="s">
        <v>132</v>
      </c>
      <c r="B366" s="215" t="s">
        <v>79</v>
      </c>
      <c r="C366" s="40">
        <v>54441.296649999997</v>
      </c>
      <c r="D366" s="40">
        <v>6.4999999999999997E-4</v>
      </c>
      <c r="E366" s="103">
        <f t="shared" si="79"/>
        <v>15654.949098343348</v>
      </c>
      <c r="F366" s="103">
        <f t="shared" si="80"/>
        <v>15655</v>
      </c>
      <c r="G366" s="103">
        <f t="shared" si="86"/>
        <v>-5.019900000479538E-2</v>
      </c>
      <c r="K366" s="103">
        <f t="shared" si="85"/>
        <v>-5.019900000479538E-2</v>
      </c>
      <c r="P366" s="103">
        <f t="shared" si="81"/>
        <v>-4.8428794240195042E-2</v>
      </c>
      <c r="Q366" s="121">
        <f t="shared" si="82"/>
        <v>39422.796649999997</v>
      </c>
      <c r="S366" s="103">
        <f t="shared" si="83"/>
        <v>3.1336284490242685E-6</v>
      </c>
      <c r="T366" s="103">
        <f t="shared" si="88"/>
        <v>1</v>
      </c>
      <c r="U366" s="103">
        <f t="shared" si="87"/>
        <v>3.1336284490242685E-6</v>
      </c>
    </row>
    <row r="367" spans="1:21" ht="12.95" customHeight="1" x14ac:dyDescent="0.2">
      <c r="A367" s="40" t="s">
        <v>132</v>
      </c>
      <c r="B367" s="215" t="s">
        <v>79</v>
      </c>
      <c r="C367" s="40">
        <v>54444.255819999998</v>
      </c>
      <c r="D367" s="40">
        <v>4.4000000000000002E-4</v>
      </c>
      <c r="E367" s="103">
        <f t="shared" si="79"/>
        <v>15657.949689098248</v>
      </c>
      <c r="F367" s="103">
        <f t="shared" si="80"/>
        <v>15658</v>
      </c>
      <c r="G367" s="103">
        <f t="shared" si="86"/>
        <v>-4.961639999964973E-2</v>
      </c>
      <c r="K367" s="103">
        <f t="shared" si="85"/>
        <v>-4.961639999964973E-2</v>
      </c>
      <c r="P367" s="103">
        <f t="shared" si="81"/>
        <v>-4.8505570180910146E-2</v>
      </c>
      <c r="Q367" s="121">
        <f t="shared" si="82"/>
        <v>39425.755819999998</v>
      </c>
      <c r="S367" s="103">
        <f t="shared" si="83"/>
        <v>1.2339428862010165E-6</v>
      </c>
      <c r="T367" s="103">
        <f t="shared" si="88"/>
        <v>1</v>
      </c>
      <c r="U367" s="103">
        <f t="shared" si="87"/>
        <v>1.2339428862010165E-6</v>
      </c>
    </row>
    <row r="368" spans="1:21" ht="12.95" customHeight="1" x14ac:dyDescent="0.2">
      <c r="A368" s="48" t="s">
        <v>105</v>
      </c>
      <c r="B368" s="213" t="s">
        <v>78</v>
      </c>
      <c r="C368" s="38">
        <v>54688.827400000002</v>
      </c>
      <c r="D368" s="38">
        <v>2.0000000000000001E-4</v>
      </c>
      <c r="E368" s="103">
        <f t="shared" si="79"/>
        <v>15905.944641013481</v>
      </c>
      <c r="F368" s="103">
        <f t="shared" si="80"/>
        <v>15906</v>
      </c>
      <c r="G368" s="103">
        <f t="shared" ref="G368:G399" si="89">+C368-(C$7+F368*C$8)</f>
        <v>-5.4594799999904353E-2</v>
      </c>
      <c r="K368" s="103">
        <f t="shared" si="85"/>
        <v>-5.4594799999904353E-2</v>
      </c>
      <c r="P368" s="103">
        <f t="shared" si="81"/>
        <v>-5.4425811777021008E-2</v>
      </c>
      <c r="Q368" s="121">
        <f t="shared" si="82"/>
        <v>39670.327400000002</v>
      </c>
      <c r="S368" s="103">
        <f t="shared" si="83"/>
        <v>2.8557019473271283E-8</v>
      </c>
      <c r="T368" s="103">
        <f t="shared" si="88"/>
        <v>1</v>
      </c>
      <c r="U368" s="103">
        <f t="shared" ref="U368:U399" si="90">+T368*S368</f>
        <v>2.8557019473271283E-8</v>
      </c>
    </row>
    <row r="369" spans="1:21" ht="12.95" customHeight="1" x14ac:dyDescent="0.2">
      <c r="A369" s="45" t="s">
        <v>99</v>
      </c>
      <c r="B369" s="214" t="s">
        <v>78</v>
      </c>
      <c r="C369" s="45">
        <v>54711.509700000002</v>
      </c>
      <c r="D369" s="45">
        <v>2.0000000000000001E-4</v>
      </c>
      <c r="E369" s="103">
        <f t="shared" si="79"/>
        <v>15928.944434766405</v>
      </c>
      <c r="F369" s="103">
        <f t="shared" si="80"/>
        <v>15929</v>
      </c>
      <c r="G369" s="103">
        <f t="shared" si="89"/>
        <v>-5.4798199998913333E-2</v>
      </c>
      <c r="K369" s="103">
        <f t="shared" si="85"/>
        <v>-5.4798199998913333E-2</v>
      </c>
      <c r="P369" s="103">
        <f t="shared" si="81"/>
        <v>-5.4920458276036595E-2</v>
      </c>
      <c r="Q369" s="121">
        <f t="shared" si="82"/>
        <v>39693.009700000002</v>
      </c>
      <c r="S369" s="103">
        <f t="shared" si="83"/>
        <v>1.494708632514831E-8</v>
      </c>
      <c r="T369" s="103">
        <f t="shared" si="88"/>
        <v>1</v>
      </c>
      <c r="U369" s="103">
        <f t="shared" si="90"/>
        <v>1.494708632514831E-8</v>
      </c>
    </row>
    <row r="370" spans="1:21" ht="12.95" customHeight="1" x14ac:dyDescent="0.2">
      <c r="A370" s="103" t="s">
        <v>109</v>
      </c>
      <c r="B370" s="148" t="s">
        <v>79</v>
      </c>
      <c r="C370" s="122">
        <v>54743.559600000001</v>
      </c>
      <c r="D370" s="122">
        <v>2.0000000000000001E-4</v>
      </c>
      <c r="E370" s="103">
        <f t="shared" si="79"/>
        <v>15961.442950781175</v>
      </c>
      <c r="F370" s="103">
        <f t="shared" si="80"/>
        <v>15961.5</v>
      </c>
      <c r="G370" s="103">
        <f t="shared" si="89"/>
        <v>-5.6261700003233273E-2</v>
      </c>
      <c r="K370" s="103">
        <f t="shared" si="85"/>
        <v>-5.6261700003233273E-2</v>
      </c>
      <c r="P370" s="103">
        <f t="shared" si="81"/>
        <v>-5.5600142042445386E-2</v>
      </c>
      <c r="Q370" s="121">
        <f t="shared" si="82"/>
        <v>39725.059600000001</v>
      </c>
      <c r="S370" s="103">
        <f t="shared" si="83"/>
        <v>4.3765893548182724E-7</v>
      </c>
      <c r="T370" s="103">
        <f t="shared" si="88"/>
        <v>1</v>
      </c>
      <c r="U370" s="103">
        <f t="shared" si="90"/>
        <v>4.3765893548182724E-7</v>
      </c>
    </row>
    <row r="371" spans="1:21" ht="12.95" customHeight="1" x14ac:dyDescent="0.2">
      <c r="A371" s="103" t="s">
        <v>109</v>
      </c>
      <c r="B371" s="148" t="s">
        <v>79</v>
      </c>
      <c r="C371" s="122">
        <v>54743.5599</v>
      </c>
      <c r="D371" s="122">
        <v>5.0000000000000001E-4</v>
      </c>
      <c r="E371" s="103">
        <f t="shared" si="79"/>
        <v>15961.443254980401</v>
      </c>
      <c r="F371" s="103">
        <f t="shared" si="80"/>
        <v>15961.5</v>
      </c>
      <c r="G371" s="103">
        <f t="shared" si="89"/>
        <v>-5.5961700003535952E-2</v>
      </c>
      <c r="K371" s="103">
        <f t="shared" si="85"/>
        <v>-5.5961700003535952E-2</v>
      </c>
      <c r="P371" s="103">
        <f t="shared" si="81"/>
        <v>-5.5600142042445386E-2</v>
      </c>
      <c r="Q371" s="121">
        <f t="shared" si="82"/>
        <v>39725.0599</v>
      </c>
      <c r="S371" s="103">
        <f t="shared" si="83"/>
        <v>1.3072415922796774E-7</v>
      </c>
      <c r="T371" s="103">
        <f t="shared" si="88"/>
        <v>1</v>
      </c>
      <c r="U371" s="103">
        <f t="shared" si="90"/>
        <v>1.3072415922796774E-7</v>
      </c>
    </row>
    <row r="372" spans="1:21" ht="12.95" customHeight="1" x14ac:dyDescent="0.2">
      <c r="A372" s="38" t="s">
        <v>98</v>
      </c>
      <c r="B372" s="213" t="s">
        <v>78</v>
      </c>
      <c r="C372" s="38">
        <v>54774.622300000003</v>
      </c>
      <c r="D372" s="38">
        <v>4.0000000000000002E-4</v>
      </c>
      <c r="E372" s="103">
        <f t="shared" si="79"/>
        <v>15992.940448539735</v>
      </c>
      <c r="F372" s="103">
        <f t="shared" si="80"/>
        <v>15993</v>
      </c>
      <c r="G372" s="103">
        <f t="shared" si="89"/>
        <v>-5.8729399999720044E-2</v>
      </c>
      <c r="K372" s="103">
        <f t="shared" si="85"/>
        <v>-5.8729399999720044E-2</v>
      </c>
      <c r="P372" s="103">
        <f t="shared" si="81"/>
        <v>-5.6236330030710303E-2</v>
      </c>
      <c r="Q372" s="121">
        <f t="shared" si="82"/>
        <v>39756.122300000003</v>
      </c>
      <c r="S372" s="103">
        <f t="shared" si="83"/>
        <v>6.2153978703782315E-6</v>
      </c>
      <c r="T372" s="103">
        <f t="shared" si="88"/>
        <v>1</v>
      </c>
      <c r="U372" s="103">
        <f t="shared" si="90"/>
        <v>6.2153978703782315E-6</v>
      </c>
    </row>
    <row r="373" spans="1:21" ht="12.95" customHeight="1" x14ac:dyDescent="0.2">
      <c r="A373" s="20" t="s">
        <v>1312</v>
      </c>
      <c r="B373" s="182" t="s">
        <v>78</v>
      </c>
      <c r="C373" s="20">
        <v>54784.483200000002</v>
      </c>
      <c r="D373" s="20" t="s">
        <v>142</v>
      </c>
      <c r="E373" s="103">
        <f t="shared" si="79"/>
        <v>16002.939375730461</v>
      </c>
      <c r="F373" s="103">
        <f t="shared" si="80"/>
        <v>16003</v>
      </c>
      <c r="G373" s="103">
        <f t="shared" si="89"/>
        <v>-5.9787399994092993E-2</v>
      </c>
      <c r="I373" s="103">
        <f>G373</f>
        <v>-5.9787399994092993E-2</v>
      </c>
      <c r="P373" s="103">
        <f t="shared" si="81"/>
        <v>-5.6433468586758961E-2</v>
      </c>
      <c r="Q373" s="121">
        <f t="shared" si="82"/>
        <v>39765.983200000002</v>
      </c>
      <c r="S373" s="103">
        <f t="shared" si="83"/>
        <v>1.1248855885101641E-5</v>
      </c>
      <c r="T373" s="103">
        <f t="shared" si="88"/>
        <v>1</v>
      </c>
      <c r="U373" s="103">
        <f t="shared" si="90"/>
        <v>1.1248855885101641E-5</v>
      </c>
    </row>
    <row r="374" spans="1:21" ht="12.95" customHeight="1" x14ac:dyDescent="0.2">
      <c r="A374" s="20" t="s">
        <v>1312</v>
      </c>
      <c r="B374" s="182" t="s">
        <v>78</v>
      </c>
      <c r="C374" s="20">
        <v>54798.293899999997</v>
      </c>
      <c r="D374" s="20" t="s">
        <v>142</v>
      </c>
      <c r="E374" s="103">
        <f t="shared" si="79"/>
        <v>16016.943389943455</v>
      </c>
      <c r="F374" s="103">
        <f t="shared" si="80"/>
        <v>16017</v>
      </c>
      <c r="G374" s="103">
        <f t="shared" si="89"/>
        <v>-5.5828600001404993E-2</v>
      </c>
      <c r="I374" s="103">
        <f>G374</f>
        <v>-5.5828600001404993E-2</v>
      </c>
      <c r="P374" s="103">
        <f t="shared" si="81"/>
        <v>-5.6705450637301938E-2</v>
      </c>
      <c r="Q374" s="121">
        <f t="shared" si="82"/>
        <v>39779.793899999997</v>
      </c>
      <c r="S374" s="103">
        <f t="shared" si="83"/>
        <v>7.6886703767287622E-7</v>
      </c>
      <c r="T374" s="103">
        <f t="shared" si="88"/>
        <v>1</v>
      </c>
      <c r="U374" s="103">
        <f t="shared" si="90"/>
        <v>7.6886703767287622E-7</v>
      </c>
    </row>
    <row r="375" spans="1:21" ht="12.95" customHeight="1" x14ac:dyDescent="0.2">
      <c r="A375" s="103" t="s">
        <v>106</v>
      </c>
      <c r="B375" s="148" t="s">
        <v>79</v>
      </c>
      <c r="C375" s="122">
        <v>54816.536099999998</v>
      </c>
      <c r="D375" s="122">
        <v>2.9999999999999997E-4</v>
      </c>
      <c r="E375" s="103">
        <f t="shared" si="79"/>
        <v>16035.440933737496</v>
      </c>
      <c r="F375" s="103">
        <f t="shared" si="80"/>
        <v>16035.5</v>
      </c>
      <c r="G375" s="103">
        <f t="shared" si="89"/>
        <v>-5.8250900001439732E-2</v>
      </c>
      <c r="K375" s="103">
        <f>G375</f>
        <v>-5.8250900001439732E-2</v>
      </c>
      <c r="P375" s="103">
        <f t="shared" si="81"/>
        <v>-5.7057536384783336E-2</v>
      </c>
      <c r="Q375" s="121">
        <f t="shared" si="82"/>
        <v>39798.036099999998</v>
      </c>
      <c r="S375" s="103">
        <f t="shared" si="83"/>
        <v>1.4241167215592324E-6</v>
      </c>
      <c r="T375" s="103">
        <f t="shared" si="88"/>
        <v>1</v>
      </c>
      <c r="U375" s="103">
        <f t="shared" si="90"/>
        <v>1.4241167215592324E-6</v>
      </c>
    </row>
    <row r="376" spans="1:21" ht="12.95" customHeight="1" x14ac:dyDescent="0.2">
      <c r="A376" s="20" t="s">
        <v>1326</v>
      </c>
      <c r="B376" s="182" t="s">
        <v>78</v>
      </c>
      <c r="C376" s="20">
        <v>54820.9755</v>
      </c>
      <c r="D376" s="20" t="s">
        <v>142</v>
      </c>
      <c r="E376" s="103">
        <f t="shared" si="79"/>
        <v>16039.942473898187</v>
      </c>
      <c r="F376" s="103">
        <f t="shared" si="80"/>
        <v>16040</v>
      </c>
      <c r="G376" s="103">
        <f t="shared" si="89"/>
        <v>-5.6731999997282401E-2</v>
      </c>
      <c r="I376" s="103">
        <f>G376</f>
        <v>-5.6731999997282401E-2</v>
      </c>
      <c r="P376" s="103">
        <f t="shared" si="81"/>
        <v>-5.7141898294648406E-2</v>
      </c>
      <c r="Q376" s="121">
        <f t="shared" si="82"/>
        <v>39802.4755</v>
      </c>
      <c r="S376" s="103">
        <f t="shared" si="83"/>
        <v>1.6801661418355039E-7</v>
      </c>
      <c r="T376" s="103">
        <f t="shared" si="88"/>
        <v>1</v>
      </c>
      <c r="U376" s="103">
        <f t="shared" si="90"/>
        <v>1.6801661418355039E-7</v>
      </c>
    </row>
    <row r="377" spans="1:21" ht="12.95" customHeight="1" x14ac:dyDescent="0.2">
      <c r="A377" s="103" t="s">
        <v>107</v>
      </c>
      <c r="B377" s="148"/>
      <c r="C377" s="122">
        <v>55092.6659</v>
      </c>
      <c r="D377" s="122">
        <v>2.0000000000000001E-4</v>
      </c>
      <c r="E377" s="103">
        <f t="shared" si="79"/>
        <v>16315.435839414446</v>
      </c>
      <c r="F377" s="103">
        <f t="shared" si="80"/>
        <v>16315.5</v>
      </c>
      <c r="G377" s="103">
        <f t="shared" si="89"/>
        <v>-6.3274899999669287E-2</v>
      </c>
      <c r="K377" s="103">
        <f>G377</f>
        <v>-6.3274899999669287E-2</v>
      </c>
      <c r="P377" s="103">
        <f t="shared" si="81"/>
        <v>-6.1242644433949237E-2</v>
      </c>
      <c r="Q377" s="121">
        <f t="shared" si="82"/>
        <v>40074.1659</v>
      </c>
      <c r="S377" s="103">
        <f t="shared" si="83"/>
        <v>4.1300626844001242E-6</v>
      </c>
      <c r="T377" s="103">
        <f t="shared" si="88"/>
        <v>1</v>
      </c>
      <c r="U377" s="103">
        <f t="shared" si="90"/>
        <v>4.1300626844001242E-6</v>
      </c>
    </row>
    <row r="378" spans="1:21" ht="12.95" customHeight="1" x14ac:dyDescent="0.2">
      <c r="A378" s="20" t="s">
        <v>1336</v>
      </c>
      <c r="B378" s="182" t="s">
        <v>78</v>
      </c>
      <c r="C378" s="20">
        <v>55141.4827</v>
      </c>
      <c r="D378" s="20" t="s">
        <v>142</v>
      </c>
      <c r="E378" s="103">
        <f t="shared" si="79"/>
        <v>16364.935948824768</v>
      </c>
      <c r="F378" s="103">
        <f t="shared" si="80"/>
        <v>16365</v>
      </c>
      <c r="G378" s="103">
        <f t="shared" si="89"/>
        <v>-6.3167000000248663E-2</v>
      </c>
      <c r="I378" s="103">
        <f>G378</f>
        <v>-6.3167000000248663E-2</v>
      </c>
      <c r="P378" s="103">
        <f t="shared" si="81"/>
        <v>-6.1736280293820459E-2</v>
      </c>
      <c r="Q378" s="121">
        <f t="shared" si="82"/>
        <v>40122.9827</v>
      </c>
      <c r="S378" s="103">
        <f t="shared" si="83"/>
        <v>2.0469588783620077E-6</v>
      </c>
      <c r="T378" s="103">
        <f t="shared" si="88"/>
        <v>1</v>
      </c>
      <c r="U378" s="103">
        <f t="shared" si="90"/>
        <v>2.0469588783620077E-6</v>
      </c>
    </row>
    <row r="379" spans="1:21" ht="12.95" customHeight="1" x14ac:dyDescent="0.2">
      <c r="A379" s="20" t="s">
        <v>1336</v>
      </c>
      <c r="B379" s="182" t="s">
        <v>78</v>
      </c>
      <c r="C379" s="20">
        <v>55154.302499999998</v>
      </c>
      <c r="D379" s="20" t="s">
        <v>142</v>
      </c>
      <c r="E379" s="103">
        <f t="shared" si="79"/>
        <v>16377.935192991086</v>
      </c>
      <c r="F379" s="103">
        <f t="shared" si="80"/>
        <v>16378</v>
      </c>
      <c r="G379" s="103">
        <f t="shared" si="89"/>
        <v>-6.3912400000845082E-2</v>
      </c>
      <c r="I379" s="103">
        <f>G379</f>
        <v>-6.3912400000845082E-2</v>
      </c>
      <c r="P379" s="103">
        <f t="shared" si="81"/>
        <v>-6.1852756770157093E-2</v>
      </c>
      <c r="Q379" s="121">
        <f t="shared" si="82"/>
        <v>40135.802499999998</v>
      </c>
      <c r="S379" s="103">
        <f t="shared" si="83"/>
        <v>4.2421302377188581E-6</v>
      </c>
      <c r="T379" s="103">
        <f t="shared" si="88"/>
        <v>1</v>
      </c>
      <c r="U379" s="103">
        <f t="shared" si="90"/>
        <v>4.2421302377188581E-6</v>
      </c>
    </row>
    <row r="380" spans="1:21" ht="12.95" customHeight="1" x14ac:dyDescent="0.2">
      <c r="A380" s="103" t="s">
        <v>107</v>
      </c>
      <c r="B380" s="148"/>
      <c r="C380" s="122">
        <v>55206.570099999997</v>
      </c>
      <c r="D380" s="122">
        <v>1E-4</v>
      </c>
      <c r="E380" s="103">
        <f t="shared" si="79"/>
        <v>16430.934404709489</v>
      </c>
      <c r="F380" s="103">
        <f t="shared" si="80"/>
        <v>16431</v>
      </c>
      <c r="G380" s="103">
        <f t="shared" si="89"/>
        <v>-6.4689800004998688E-2</v>
      </c>
      <c r="K380" s="103">
        <f>G380</f>
        <v>-6.4689800004998688E-2</v>
      </c>
      <c r="P380" s="103">
        <f t="shared" si="81"/>
        <v>-6.2270023962721924E-2</v>
      </c>
      <c r="Q380" s="121">
        <f t="shared" si="82"/>
        <v>40188.070099999997</v>
      </c>
      <c r="S380" s="103">
        <f t="shared" si="83"/>
        <v>5.8553160947765994E-6</v>
      </c>
      <c r="T380" s="103">
        <f t="shared" si="88"/>
        <v>1</v>
      </c>
      <c r="U380" s="103">
        <f t="shared" si="90"/>
        <v>5.8553160947765994E-6</v>
      </c>
    </row>
    <row r="381" spans="1:21" ht="12.95" customHeight="1" x14ac:dyDescent="0.2">
      <c r="A381" s="103" t="s">
        <v>108</v>
      </c>
      <c r="B381" s="148" t="s">
        <v>78</v>
      </c>
      <c r="C381" s="122">
        <v>55407.751900000003</v>
      </c>
      <c r="D381" s="122">
        <v>2.9999999999999997E-4</v>
      </c>
      <c r="E381" s="103">
        <f t="shared" si="79"/>
        <v>16634.932231510218</v>
      </c>
      <c r="F381" s="103">
        <f t="shared" si="80"/>
        <v>16635</v>
      </c>
      <c r="G381" s="103">
        <f t="shared" si="89"/>
        <v>-6.6832999997131992E-2</v>
      </c>
      <c r="K381" s="103">
        <f>G381</f>
        <v>-6.6832999997131992E-2</v>
      </c>
      <c r="P381" s="103">
        <f t="shared" si="81"/>
        <v>-6.2992161629617363E-2</v>
      </c>
      <c r="Q381" s="121">
        <f t="shared" si="82"/>
        <v>40389.251900000003</v>
      </c>
      <c r="S381" s="103">
        <f t="shared" si="83"/>
        <v>1.4752039365372441E-5</v>
      </c>
      <c r="T381" s="103">
        <f t="shared" si="88"/>
        <v>1</v>
      </c>
      <c r="U381" s="103">
        <f t="shared" si="90"/>
        <v>1.4752039365372441E-5</v>
      </c>
    </row>
    <row r="382" spans="1:21" ht="12.95" customHeight="1" x14ac:dyDescent="0.2">
      <c r="A382" s="81" t="s">
        <v>1423</v>
      </c>
      <c r="B382" s="216"/>
      <c r="C382" s="79">
        <v>55473.3341</v>
      </c>
      <c r="D382" s="79">
        <v>2.9999999999999997E-4</v>
      </c>
      <c r="E382" s="103">
        <f t="shared" si="79"/>
        <v>16701.432413319952</v>
      </c>
      <c r="F382" s="103">
        <f t="shared" si="80"/>
        <v>16701.5</v>
      </c>
      <c r="G382" s="103">
        <f t="shared" si="89"/>
        <v>-6.6653699999733362E-2</v>
      </c>
      <c r="K382" s="103">
        <f>G382</f>
        <v>-6.6653699999733362E-2</v>
      </c>
      <c r="O382" s="103">
        <f t="shared" ref="O382:O413" ca="1" si="91">C$11+C$12*F382</f>
        <v>-3.6068968487511774E-2</v>
      </c>
      <c r="P382" s="103">
        <f t="shared" si="81"/>
        <v>-6.2920866315510984E-2</v>
      </c>
      <c r="Q382" s="121">
        <f t="shared" si="82"/>
        <v>40454.8341</v>
      </c>
      <c r="S382" s="103">
        <f t="shared" si="83"/>
        <v>1.3934047314065212E-5</v>
      </c>
      <c r="T382" s="103">
        <f t="shared" si="88"/>
        <v>1</v>
      </c>
      <c r="U382" s="103">
        <f t="shared" si="90"/>
        <v>1.3934047314065212E-5</v>
      </c>
    </row>
    <row r="383" spans="1:21" ht="12.95" customHeight="1" x14ac:dyDescent="0.2">
      <c r="A383" s="81" t="s">
        <v>1423</v>
      </c>
      <c r="B383" s="216"/>
      <c r="C383" s="79">
        <v>55491.58</v>
      </c>
      <c r="D383" s="79">
        <v>2.5999999999999999E-3</v>
      </c>
      <c r="E383" s="103">
        <f t="shared" si="79"/>
        <v>16719.93370890446</v>
      </c>
      <c r="F383" s="103">
        <f t="shared" si="80"/>
        <v>16720</v>
      </c>
      <c r="G383" s="103">
        <f t="shared" si="89"/>
        <v>-6.5375999998650514E-2</v>
      </c>
      <c r="K383" s="103">
        <f>G383</f>
        <v>-6.5375999998650514E-2</v>
      </c>
      <c r="O383" s="103">
        <f t="shared" ca="1" si="91"/>
        <v>-3.6179267075397273E-2</v>
      </c>
      <c r="P383" s="103">
        <f t="shared" si="81"/>
        <v>-6.2874361031033235E-2</v>
      </c>
      <c r="Q383" s="121">
        <f t="shared" si="82"/>
        <v>40473.08</v>
      </c>
      <c r="S383" s="103">
        <f t="shared" si="83"/>
        <v>6.2581975243012426E-6</v>
      </c>
      <c r="T383" s="103">
        <f t="shared" si="88"/>
        <v>1</v>
      </c>
      <c r="U383" s="103">
        <f t="shared" si="90"/>
        <v>6.2581975243012426E-6</v>
      </c>
    </row>
    <row r="384" spans="1:21" ht="12.95" customHeight="1" x14ac:dyDescent="0.2">
      <c r="A384" s="20" t="s">
        <v>1364</v>
      </c>
      <c r="B384" s="182" t="s">
        <v>79</v>
      </c>
      <c r="C384" s="20">
        <v>55829.355600000003</v>
      </c>
      <c r="D384" s="20" t="s">
        <v>142</v>
      </c>
      <c r="E384" s="103">
        <f t="shared" si="79"/>
        <v>17062.437296934346</v>
      </c>
      <c r="F384" s="103">
        <f t="shared" si="80"/>
        <v>17062.5</v>
      </c>
      <c r="G384" s="103">
        <f t="shared" si="89"/>
        <v>-6.1837499997636769E-2</v>
      </c>
      <c r="I384" s="103">
        <f>G384</f>
        <v>-6.1837499997636769E-2</v>
      </c>
      <c r="O384" s="103">
        <f t="shared" ca="1" si="91"/>
        <v>-3.8221281472736998E-2</v>
      </c>
      <c r="P384" s="103">
        <f t="shared" si="81"/>
        <v>-6.0018415549002453E-2</v>
      </c>
      <c r="Q384" s="121">
        <f t="shared" si="82"/>
        <v>40810.855600000003</v>
      </c>
      <c r="S384" s="103">
        <f t="shared" si="83"/>
        <v>3.3090682312632128E-6</v>
      </c>
      <c r="T384" s="103">
        <f t="shared" si="88"/>
        <v>1</v>
      </c>
      <c r="U384" s="103">
        <f t="shared" si="90"/>
        <v>3.3090682312632128E-6</v>
      </c>
    </row>
    <row r="385" spans="1:25" ht="12.95" customHeight="1" x14ac:dyDescent="0.2">
      <c r="A385" s="79" t="s">
        <v>1421</v>
      </c>
      <c r="B385" s="216"/>
      <c r="C385" s="79">
        <v>55831.327449999997</v>
      </c>
      <c r="D385" s="80">
        <v>2.5999999999999998E-5</v>
      </c>
      <c r="E385" s="103">
        <f t="shared" si="79"/>
        <v>17064.436747753334</v>
      </c>
      <c r="F385" s="103">
        <f t="shared" si="80"/>
        <v>17064.5</v>
      </c>
      <c r="G385" s="103">
        <f t="shared" si="89"/>
        <v>-6.2379100003454369E-2</v>
      </c>
      <c r="K385" s="103">
        <f>G385</f>
        <v>-6.2379100003454369E-2</v>
      </c>
      <c r="O385" s="103">
        <f t="shared" ca="1" si="91"/>
        <v>-3.8233205644400289E-2</v>
      </c>
      <c r="P385" s="103">
        <f t="shared" si="81"/>
        <v>-5.999136979410178E-2</v>
      </c>
      <c r="Q385" s="121">
        <f t="shared" si="82"/>
        <v>40812.827449999997</v>
      </c>
      <c r="S385" s="103">
        <f t="shared" si="83"/>
        <v>5.701255552654956E-6</v>
      </c>
      <c r="T385" s="103">
        <f t="shared" si="88"/>
        <v>1</v>
      </c>
      <c r="U385" s="103">
        <f t="shared" si="90"/>
        <v>5.701255552654956E-6</v>
      </c>
    </row>
    <row r="386" spans="1:25" ht="12.95" customHeight="1" x14ac:dyDescent="0.2">
      <c r="A386" s="49" t="s">
        <v>111</v>
      </c>
      <c r="B386" s="213" t="s">
        <v>79</v>
      </c>
      <c r="C386" s="38">
        <v>55831.327490000003</v>
      </c>
      <c r="D386" s="38">
        <v>0</v>
      </c>
      <c r="E386" s="103">
        <f t="shared" ref="E386:E431" si="92">+(C386-C$7)/C$8</f>
        <v>17064.436788313236</v>
      </c>
      <c r="F386" s="103">
        <f t="shared" ref="F386:F431" si="93">ROUND(2*E386,0)/2</f>
        <v>17064.5</v>
      </c>
      <c r="G386" s="103">
        <f t="shared" si="89"/>
        <v>-6.2339099997188896E-2</v>
      </c>
      <c r="K386" s="103">
        <f>G386</f>
        <v>-6.2339099997188896E-2</v>
      </c>
      <c r="O386" s="103">
        <f t="shared" ca="1" si="91"/>
        <v>-3.8233205644400289E-2</v>
      </c>
      <c r="P386" s="103">
        <f t="shared" ref="P386:P431" si="94">R$2+R$3*F386++R$4*F386^2+R$5*SIN(RADIANS(R$6*F386+R$7))</f>
        <v>-5.999136979410178E-2</v>
      </c>
      <c r="Q386" s="121">
        <f t="shared" ref="Q386:Q431" si="95">+C386-15018.5</f>
        <v>40812.827490000003</v>
      </c>
      <c r="S386" s="103">
        <f t="shared" ref="S386:S431" si="96">+(P386-G386)^2</f>
        <v>5.51183710648747E-6</v>
      </c>
      <c r="T386" s="103">
        <f t="shared" si="88"/>
        <v>1</v>
      </c>
      <c r="U386" s="103">
        <f t="shared" si="90"/>
        <v>5.51183710648747E-6</v>
      </c>
      <c r="X386" s="48"/>
      <c r="Y386" s="48"/>
    </row>
    <row r="387" spans="1:25" ht="12.95" customHeight="1" x14ac:dyDescent="0.2">
      <c r="A387" s="20" t="s">
        <v>1364</v>
      </c>
      <c r="B387" s="182" t="s">
        <v>78</v>
      </c>
      <c r="C387" s="20">
        <v>55849.573400000001</v>
      </c>
      <c r="D387" s="20" t="s">
        <v>142</v>
      </c>
      <c r="E387" s="103">
        <f t="shared" si="92"/>
        <v>17082.938094037716</v>
      </c>
      <c r="F387" s="103">
        <f t="shared" si="93"/>
        <v>17083</v>
      </c>
      <c r="G387" s="103">
        <f t="shared" si="89"/>
        <v>-6.1051399999996647E-2</v>
      </c>
      <c r="K387" s="103">
        <f>G387</f>
        <v>-6.1051399999996647E-2</v>
      </c>
      <c r="O387" s="103">
        <f t="shared" ca="1" si="91"/>
        <v>-3.8343504232285788E-2</v>
      </c>
      <c r="P387" s="103">
        <f t="shared" si="94"/>
        <v>-5.9736024449359819E-2</v>
      </c>
      <c r="Q387" s="121">
        <f t="shared" si="95"/>
        <v>40831.073400000001</v>
      </c>
      <c r="S387" s="103">
        <f t="shared" si="96"/>
        <v>1.7302128392131394E-6</v>
      </c>
      <c r="T387" s="103">
        <f t="shared" si="88"/>
        <v>1</v>
      </c>
      <c r="U387" s="103">
        <f t="shared" si="90"/>
        <v>1.7302128392131394E-6</v>
      </c>
      <c r="X387" s="48"/>
      <c r="Y387" s="48"/>
    </row>
    <row r="388" spans="1:25" ht="12.95" customHeight="1" x14ac:dyDescent="0.2">
      <c r="A388" s="49" t="s">
        <v>130</v>
      </c>
      <c r="B388" s="213" t="s">
        <v>78</v>
      </c>
      <c r="C388" s="38">
        <v>56196.722199999997</v>
      </c>
      <c r="D388" s="38">
        <v>1E-4</v>
      </c>
      <c r="E388" s="103">
        <f t="shared" si="92"/>
        <v>17434.946082715011</v>
      </c>
      <c r="F388" s="103">
        <f t="shared" si="93"/>
        <v>17435</v>
      </c>
      <c r="G388" s="103">
        <f t="shared" si="89"/>
        <v>-5.317300000024261E-2</v>
      </c>
      <c r="K388" s="103">
        <f>G388</f>
        <v>-5.317300000024261E-2</v>
      </c>
      <c r="O388" s="103">
        <f t="shared" ca="1" si="91"/>
        <v>-4.0442158445026175E-2</v>
      </c>
      <c r="P388" s="103">
        <f t="shared" si="94"/>
        <v>-5.3359733908572814E-2</v>
      </c>
      <c r="Q388" s="121">
        <f t="shared" si="95"/>
        <v>41178.222199999997</v>
      </c>
      <c r="S388" s="103">
        <f t="shared" si="96"/>
        <v>3.4869552520273084E-8</v>
      </c>
      <c r="T388" s="103">
        <f t="shared" si="88"/>
        <v>1</v>
      </c>
      <c r="U388" s="103">
        <f t="shared" si="90"/>
        <v>3.4869552520273084E-8</v>
      </c>
      <c r="X388" s="48"/>
      <c r="Y388" s="48"/>
    </row>
    <row r="389" spans="1:25" ht="12.95" customHeight="1" x14ac:dyDescent="0.2">
      <c r="A389" s="49" t="s">
        <v>112</v>
      </c>
      <c r="B389" s="213" t="s">
        <v>78</v>
      </c>
      <c r="C389" s="38">
        <v>56219.406499999997</v>
      </c>
      <c r="D389" s="38">
        <v>1.1999999999999999E-3</v>
      </c>
      <c r="E389" s="103">
        <f t="shared" si="92"/>
        <v>17457.947904462784</v>
      </c>
      <c r="F389" s="103">
        <f t="shared" si="93"/>
        <v>17458</v>
      </c>
      <c r="G389" s="103">
        <f t="shared" si="89"/>
        <v>-5.1376400006120093E-2</v>
      </c>
      <c r="J389" s="103">
        <f>G389</f>
        <v>-5.1376400006120093E-2</v>
      </c>
      <c r="O389" s="103">
        <f t="shared" ca="1" si="91"/>
        <v>-4.0579286419154106E-2</v>
      </c>
      <c r="P389" s="103">
        <f t="shared" si="94"/>
        <v>-5.2863245876296289E-2</v>
      </c>
      <c r="Q389" s="121">
        <f t="shared" si="95"/>
        <v>41200.906499999997</v>
      </c>
      <c r="S389" s="103">
        <f t="shared" si="96"/>
        <v>2.2107106416600079E-6</v>
      </c>
      <c r="T389" s="103">
        <f>T$17</f>
        <v>1</v>
      </c>
      <c r="U389" s="103">
        <f t="shared" si="90"/>
        <v>2.2107106416600079E-6</v>
      </c>
      <c r="X389" s="48"/>
      <c r="Y389" s="48"/>
    </row>
    <row r="390" spans="1:25" ht="12.95" customHeight="1" x14ac:dyDescent="0.2">
      <c r="A390" s="49" t="s">
        <v>112</v>
      </c>
      <c r="B390" s="213" t="s">
        <v>78</v>
      </c>
      <c r="C390" s="38">
        <v>56225.323499999999</v>
      </c>
      <c r="D390" s="38">
        <v>1.2999999999999999E-3</v>
      </c>
      <c r="E390" s="103">
        <f t="shared" si="92"/>
        <v>17463.947727216033</v>
      </c>
      <c r="F390" s="103">
        <f t="shared" si="93"/>
        <v>17464</v>
      </c>
      <c r="G390" s="103">
        <f t="shared" si="89"/>
        <v>-5.1551199998357333E-2</v>
      </c>
      <c r="J390" s="103">
        <f>G390</f>
        <v>-5.1551199998357333E-2</v>
      </c>
      <c r="O390" s="103">
        <f t="shared" ca="1" si="91"/>
        <v>-4.0615058934143994E-2</v>
      </c>
      <c r="P390" s="103">
        <f t="shared" si="94"/>
        <v>-5.2732556816751243E-2</v>
      </c>
      <c r="Q390" s="121">
        <f t="shared" si="95"/>
        <v>41206.823499999999</v>
      </c>
      <c r="S390" s="103">
        <f t="shared" si="96"/>
        <v>1.3956039323657809E-6</v>
      </c>
      <c r="T390" s="103">
        <f>T$17</f>
        <v>1</v>
      </c>
      <c r="U390" s="103">
        <f t="shared" si="90"/>
        <v>1.3956039323657809E-6</v>
      </c>
      <c r="X390" s="48"/>
      <c r="Y390" s="48"/>
    </row>
    <row r="391" spans="1:25" s="48" customFormat="1" ht="12.95" customHeight="1" x14ac:dyDescent="0.2">
      <c r="A391" s="49" t="s">
        <v>110</v>
      </c>
      <c r="B391" s="213" t="s">
        <v>79</v>
      </c>
      <c r="C391" s="38">
        <v>56237.650099999999</v>
      </c>
      <c r="D391" s="38">
        <v>2.0000000000000001E-4</v>
      </c>
      <c r="E391" s="48">
        <f t="shared" si="92"/>
        <v>17476.446867853218</v>
      </c>
      <c r="F391" s="48">
        <f t="shared" si="93"/>
        <v>17476.5</v>
      </c>
      <c r="G391" s="48">
        <f t="shared" si="89"/>
        <v>-5.2398700005142018E-2</v>
      </c>
      <c r="K391" s="48">
        <f t="shared" ref="K391:K431" si="97">G391</f>
        <v>-5.2398700005142018E-2</v>
      </c>
      <c r="O391" s="48">
        <f t="shared" ca="1" si="91"/>
        <v>-4.0689585007039605E-2</v>
      </c>
      <c r="P391" s="48">
        <f t="shared" si="94"/>
        <v>-5.2458800897918711E-2</v>
      </c>
      <c r="Q391" s="91">
        <f t="shared" si="95"/>
        <v>41219.150099999999</v>
      </c>
      <c r="S391" s="48">
        <f t="shared" si="96"/>
        <v>3.6121173125555827E-9</v>
      </c>
      <c r="T391" s="48">
        <f t="shared" ref="T391:T436" si="98">T$18</f>
        <v>1</v>
      </c>
      <c r="U391" s="48">
        <f t="shared" si="90"/>
        <v>3.6121173125555827E-9</v>
      </c>
    </row>
    <row r="392" spans="1:25" s="48" customFormat="1" ht="12.95" customHeight="1" x14ac:dyDescent="0.2">
      <c r="A392" s="49" t="s">
        <v>130</v>
      </c>
      <c r="B392" s="213" t="s">
        <v>79</v>
      </c>
      <c r="C392" s="38">
        <v>56508.860800000002</v>
      </c>
      <c r="D392" s="38">
        <v>2.9999999999999997E-4</v>
      </c>
      <c r="E392" s="48">
        <f t="shared" si="92"/>
        <v>17751.453818805559</v>
      </c>
      <c r="F392" s="48">
        <f t="shared" si="93"/>
        <v>17751.5</v>
      </c>
      <c r="G392" s="48">
        <f t="shared" si="89"/>
        <v>-4.5543699998233933E-2</v>
      </c>
      <c r="K392" s="48">
        <f t="shared" si="97"/>
        <v>-4.5543699998233933E-2</v>
      </c>
      <c r="O392" s="48">
        <f t="shared" ca="1" si="91"/>
        <v>-4.2329158610743031E-2</v>
      </c>
      <c r="P392" s="48">
        <f t="shared" si="94"/>
        <v>-4.6099404996928481E-2</v>
      </c>
      <c r="Q392" s="91">
        <f t="shared" si="95"/>
        <v>41490.360800000002</v>
      </c>
      <c r="S392" s="48">
        <f t="shared" si="96"/>
        <v>3.0880804557410736E-7</v>
      </c>
      <c r="T392" s="48">
        <f t="shared" si="98"/>
        <v>1</v>
      </c>
      <c r="U392" s="48">
        <f t="shared" si="90"/>
        <v>3.0880804557410736E-7</v>
      </c>
    </row>
    <row r="393" spans="1:25" s="48" customFormat="1" ht="12.95" customHeight="1" x14ac:dyDescent="0.2">
      <c r="A393" s="49" t="s">
        <v>111</v>
      </c>
      <c r="B393" s="213" t="s">
        <v>79</v>
      </c>
      <c r="C393" s="38">
        <v>56535.490839999999</v>
      </c>
      <c r="D393" s="38">
        <v>2.9999999999999997E-4</v>
      </c>
      <c r="E393" s="48">
        <f t="shared" si="92"/>
        <v>17778.45661074606</v>
      </c>
      <c r="F393" s="48">
        <f t="shared" si="93"/>
        <v>17778.5</v>
      </c>
      <c r="G393" s="48">
        <f t="shared" si="89"/>
        <v>-4.2790300001797732E-2</v>
      </c>
      <c r="K393" s="48">
        <f t="shared" si="97"/>
        <v>-4.2790300001797732E-2</v>
      </c>
      <c r="O393" s="48">
        <f t="shared" ca="1" si="91"/>
        <v>-4.2490134928197545E-2</v>
      </c>
      <c r="P393" s="48">
        <f t="shared" si="94"/>
        <v>-4.5459744261407947E-2</v>
      </c>
      <c r="Q393" s="91">
        <f t="shared" si="95"/>
        <v>41516.990839999999</v>
      </c>
      <c r="S393" s="48">
        <f t="shared" si="96"/>
        <v>7.1259326551659306E-6</v>
      </c>
      <c r="T393" s="48">
        <f t="shared" si="98"/>
        <v>1</v>
      </c>
      <c r="U393" s="48">
        <f t="shared" si="90"/>
        <v>7.1259326551659306E-6</v>
      </c>
    </row>
    <row r="394" spans="1:25" s="48" customFormat="1" ht="12.95" customHeight="1" x14ac:dyDescent="0.2">
      <c r="A394" s="38" t="s">
        <v>1422</v>
      </c>
      <c r="B394" s="213" t="s">
        <v>79</v>
      </c>
      <c r="C394" s="38">
        <v>56574.441189999998</v>
      </c>
      <c r="D394" s="38">
        <v>4.0000000000000002E-4</v>
      </c>
      <c r="E394" s="48">
        <f t="shared" si="92"/>
        <v>17817.952165279956</v>
      </c>
      <c r="F394" s="48">
        <f t="shared" si="93"/>
        <v>17818</v>
      </c>
      <c r="G394" s="48">
        <f t="shared" si="89"/>
        <v>-4.7174400002404582E-2</v>
      </c>
      <c r="K394" s="48">
        <f t="shared" si="97"/>
        <v>-4.7174400002404582E-2</v>
      </c>
      <c r="O394" s="48">
        <f t="shared" ca="1" si="91"/>
        <v>-4.2725637318547671E-2</v>
      </c>
      <c r="P394" s="48">
        <f t="shared" si="94"/>
        <v>-4.4525929177739149E-2</v>
      </c>
      <c r="Q394" s="91">
        <f t="shared" si="95"/>
        <v>41555.941189999998</v>
      </c>
      <c r="S394" s="48">
        <f t="shared" si="96"/>
        <v>7.0143977091039997E-6</v>
      </c>
      <c r="T394" s="48">
        <f t="shared" si="98"/>
        <v>1</v>
      </c>
      <c r="U394" s="48">
        <f t="shared" si="90"/>
        <v>7.0143977091039997E-6</v>
      </c>
    </row>
    <row r="395" spans="1:25" s="48" customFormat="1" ht="12.95" customHeight="1" x14ac:dyDescent="0.2">
      <c r="A395" s="38" t="s">
        <v>1422</v>
      </c>
      <c r="B395" s="213" t="s">
        <v>79</v>
      </c>
      <c r="C395" s="38">
        <v>56574.444889999999</v>
      </c>
      <c r="D395" s="38">
        <v>2.9999999999999997E-4</v>
      </c>
      <c r="E395" s="48">
        <f t="shared" si="92"/>
        <v>17817.955917070423</v>
      </c>
      <c r="F395" s="48">
        <f t="shared" si="93"/>
        <v>17818</v>
      </c>
      <c r="G395" s="48">
        <f t="shared" si="89"/>
        <v>-4.3474400001286995E-2</v>
      </c>
      <c r="K395" s="48">
        <f t="shared" si="97"/>
        <v>-4.3474400001286995E-2</v>
      </c>
      <c r="O395" s="48">
        <f t="shared" ca="1" si="91"/>
        <v>-4.2725637318547671E-2</v>
      </c>
      <c r="P395" s="48">
        <f t="shared" si="94"/>
        <v>-4.4525929177739149E-2</v>
      </c>
      <c r="Q395" s="91">
        <f t="shared" si="95"/>
        <v>41555.944889999999</v>
      </c>
      <c r="S395" s="48">
        <f t="shared" si="96"/>
        <v>1.1057136089301452E-6</v>
      </c>
      <c r="T395" s="48">
        <f t="shared" si="98"/>
        <v>1</v>
      </c>
      <c r="U395" s="48">
        <f t="shared" si="90"/>
        <v>1.1057136089301452E-6</v>
      </c>
      <c r="X395" s="103"/>
      <c r="Y395" s="103"/>
    </row>
    <row r="396" spans="1:25" s="48" customFormat="1" ht="12.95" customHeight="1" x14ac:dyDescent="0.2">
      <c r="A396" s="38" t="s">
        <v>1422</v>
      </c>
      <c r="B396" s="213" t="s">
        <v>79</v>
      </c>
      <c r="C396" s="38">
        <v>56583.32</v>
      </c>
      <c r="D396" s="38">
        <v>2.0000000000000001E-4</v>
      </c>
      <c r="E396" s="48">
        <f t="shared" si="92"/>
        <v>17826.955255741304</v>
      </c>
      <c r="F396" s="48">
        <f t="shared" si="93"/>
        <v>17827</v>
      </c>
      <c r="G396" s="48">
        <f t="shared" si="89"/>
        <v>-4.4126600005256478E-2</v>
      </c>
      <c r="K396" s="48">
        <f t="shared" si="97"/>
        <v>-4.4126600005256478E-2</v>
      </c>
      <c r="O396" s="48">
        <f t="shared" ca="1" si="91"/>
        <v>-4.2779296091032509E-2</v>
      </c>
      <c r="P396" s="48">
        <f t="shared" si="94"/>
        <v>-4.4313745703450536E-2</v>
      </c>
      <c r="Q396" s="91">
        <f t="shared" si="95"/>
        <v>41564.82</v>
      </c>
      <c r="S396" s="48">
        <f t="shared" si="96"/>
        <v>3.5023512352541366E-8</v>
      </c>
      <c r="T396" s="48">
        <f t="shared" si="98"/>
        <v>1</v>
      </c>
      <c r="U396" s="48">
        <f t="shared" si="90"/>
        <v>3.5023512352541366E-8</v>
      </c>
      <c r="X396" s="103"/>
      <c r="Y396" s="103"/>
    </row>
    <row r="397" spans="1:25" s="48" customFormat="1" ht="12.95" customHeight="1" x14ac:dyDescent="0.2">
      <c r="A397" s="46" t="s">
        <v>131</v>
      </c>
      <c r="B397" s="214" t="s">
        <v>78</v>
      </c>
      <c r="C397" s="38">
        <v>56615.374900000003</v>
      </c>
      <c r="D397" s="45">
        <v>2.2000000000000001E-3</v>
      </c>
      <c r="E397" s="48">
        <f t="shared" si="92"/>
        <v>17859.458841743195</v>
      </c>
      <c r="F397" s="48">
        <f t="shared" si="93"/>
        <v>17859.5</v>
      </c>
      <c r="G397" s="48">
        <f t="shared" si="89"/>
        <v>-4.0590099997643847E-2</v>
      </c>
      <c r="K397" s="48">
        <f t="shared" si="97"/>
        <v>-4.0590099997643847E-2</v>
      </c>
      <c r="O397" s="48">
        <f t="shared" ca="1" si="91"/>
        <v>-4.2973063880561102E-2</v>
      </c>
      <c r="P397" s="48">
        <f t="shared" si="94"/>
        <v>-4.3550175685521907E-2</v>
      </c>
      <c r="Q397" s="91">
        <f t="shared" si="95"/>
        <v>41596.874900000003</v>
      </c>
      <c r="S397" s="48">
        <f t="shared" si="96"/>
        <v>8.7620480779667669E-6</v>
      </c>
      <c r="T397" s="48">
        <f t="shared" si="98"/>
        <v>1</v>
      </c>
      <c r="U397" s="48">
        <f t="shared" si="90"/>
        <v>8.7620480779667669E-6</v>
      </c>
      <c r="X397" s="103"/>
      <c r="Y397" s="103"/>
    </row>
    <row r="398" spans="1:25" s="48" customFormat="1" ht="12.95" customHeight="1" x14ac:dyDescent="0.2">
      <c r="A398" s="126" t="s">
        <v>1420</v>
      </c>
      <c r="B398" s="213"/>
      <c r="C398" s="38">
        <v>56955.616099999999</v>
      </c>
      <c r="D398" s="38">
        <v>1E-4</v>
      </c>
      <c r="E398" s="48">
        <f t="shared" si="92"/>
        <v>18204.46254181979</v>
      </c>
      <c r="F398" s="48">
        <f t="shared" si="93"/>
        <v>18204.5</v>
      </c>
      <c r="G398" s="48">
        <f t="shared" si="89"/>
        <v>-3.6941099999239668E-2</v>
      </c>
      <c r="K398" s="48">
        <f t="shared" si="97"/>
        <v>-3.6941099999239668E-2</v>
      </c>
      <c r="O398" s="48">
        <f t="shared" ca="1" si="91"/>
        <v>-4.5029983492479941E-2</v>
      </c>
      <c r="P398" s="48">
        <f t="shared" si="94"/>
        <v>-3.6077242630414987E-2</v>
      </c>
      <c r="Q398" s="91">
        <f t="shared" si="95"/>
        <v>41937.116099999999</v>
      </c>
      <c r="S398" s="48">
        <f t="shared" si="96"/>
        <v>7.4624955367270215E-7</v>
      </c>
      <c r="T398" s="48">
        <f t="shared" si="98"/>
        <v>1</v>
      </c>
      <c r="U398" s="48">
        <f t="shared" si="90"/>
        <v>7.4624955367270215E-7</v>
      </c>
      <c r="X398" s="103"/>
      <c r="Y398" s="103"/>
    </row>
    <row r="399" spans="1:25" s="48" customFormat="1" ht="12.95" customHeight="1" x14ac:dyDescent="0.2">
      <c r="A399" s="38" t="s">
        <v>1424</v>
      </c>
      <c r="B399" s="213" t="s">
        <v>79</v>
      </c>
      <c r="C399" s="38">
        <v>57220.412100000001</v>
      </c>
      <c r="D399" s="38">
        <v>1E-4</v>
      </c>
      <c r="E399" s="48">
        <f t="shared" si="92"/>
        <v>18472.965003501336</v>
      </c>
      <c r="F399" s="48">
        <f t="shared" si="93"/>
        <v>18473</v>
      </c>
      <c r="G399" s="48">
        <f t="shared" si="89"/>
        <v>-3.4513399994466454E-2</v>
      </c>
      <c r="K399" s="48">
        <f t="shared" si="97"/>
        <v>-3.4513399994466454E-2</v>
      </c>
      <c r="O399" s="48">
        <f t="shared" ca="1" si="91"/>
        <v>-4.6630803538277657E-2</v>
      </c>
      <c r="P399" s="48">
        <f t="shared" si="94"/>
        <v>-3.1790412406761698E-2</v>
      </c>
      <c r="Q399" s="91">
        <f t="shared" si="95"/>
        <v>42201.912100000001</v>
      </c>
      <c r="S399" s="48">
        <f t="shared" si="96"/>
        <v>7.4146614027941661E-6</v>
      </c>
      <c r="T399" s="48">
        <f t="shared" si="98"/>
        <v>1</v>
      </c>
      <c r="U399" s="48">
        <f t="shared" si="90"/>
        <v>7.4146614027941661E-6</v>
      </c>
      <c r="X399" s="103"/>
      <c r="Y399" s="103"/>
    </row>
    <row r="400" spans="1:25" ht="12.95" customHeight="1" x14ac:dyDescent="0.2">
      <c r="A400" s="127" t="s">
        <v>12</v>
      </c>
      <c r="B400" s="222" t="s">
        <v>78</v>
      </c>
      <c r="C400" s="128">
        <v>57248.518550000001</v>
      </c>
      <c r="D400" s="128">
        <v>2.9999999999999997E-4</v>
      </c>
      <c r="E400" s="103">
        <f t="shared" si="92"/>
        <v>18501.46487137747</v>
      </c>
      <c r="F400" s="103">
        <f t="shared" si="93"/>
        <v>18501.5</v>
      </c>
      <c r="G400" s="103">
        <f t="shared" ref="G400:G431" si="99">+C400-(C$7+F400*C$8)</f>
        <v>-3.4643699997104704E-2</v>
      </c>
      <c r="K400" s="103">
        <f t="shared" si="97"/>
        <v>-3.4643699997104704E-2</v>
      </c>
      <c r="O400" s="103">
        <f t="shared" ca="1" si="91"/>
        <v>-4.680072298447964E-2</v>
      </c>
      <c r="P400" s="103">
        <f t="shared" si="94"/>
        <v>-3.1446050631812383E-2</v>
      </c>
      <c r="Q400" s="121">
        <f t="shared" si="95"/>
        <v>42230.018550000001</v>
      </c>
      <c r="S400" s="103">
        <f t="shared" si="96"/>
        <v>1.0224961463354384E-5</v>
      </c>
      <c r="T400" s="103">
        <f t="shared" si="98"/>
        <v>1</v>
      </c>
      <c r="U400" s="103">
        <f t="shared" ref="U400:U431" si="100">+T400*S400</f>
        <v>1.0224961463354384E-5</v>
      </c>
      <c r="X400" s="48"/>
      <c r="Y400" s="48"/>
    </row>
    <row r="401" spans="1:47" ht="12.95" customHeight="1" x14ac:dyDescent="0.2">
      <c r="A401" s="127" t="s">
        <v>12</v>
      </c>
      <c r="B401" s="222" t="s">
        <v>78</v>
      </c>
      <c r="C401" s="128">
        <v>57259.365570000002</v>
      </c>
      <c r="D401" s="128">
        <v>2.0000000000000001E-4</v>
      </c>
      <c r="E401" s="103">
        <f t="shared" si="92"/>
        <v>18512.463721707194</v>
      </c>
      <c r="F401" s="103">
        <f t="shared" si="93"/>
        <v>18512.5</v>
      </c>
      <c r="G401" s="103">
        <f t="shared" si="99"/>
        <v>-3.5777499993855599E-2</v>
      </c>
      <c r="K401" s="103">
        <f t="shared" si="97"/>
        <v>-3.5777499993855599E-2</v>
      </c>
      <c r="O401" s="103">
        <f t="shared" ca="1" si="91"/>
        <v>-4.6866305928627783E-2</v>
      </c>
      <c r="P401" s="103">
        <f t="shared" si="94"/>
        <v>-3.1319454209477175E-2</v>
      </c>
      <c r="Q401" s="121">
        <f t="shared" si="95"/>
        <v>42240.865570000002</v>
      </c>
      <c r="S401" s="103">
        <f t="shared" si="96"/>
        <v>1.9874172215614239E-5</v>
      </c>
      <c r="T401" s="103">
        <f t="shared" si="98"/>
        <v>1</v>
      </c>
      <c r="U401" s="103">
        <f t="shared" si="100"/>
        <v>1.9874172215614239E-5</v>
      </c>
    </row>
    <row r="402" spans="1:47" ht="12.95" customHeight="1" x14ac:dyDescent="0.2">
      <c r="A402" s="127" t="s">
        <v>12</v>
      </c>
      <c r="B402" s="222" t="s">
        <v>78</v>
      </c>
      <c r="C402" s="128">
        <v>57259.367059999997</v>
      </c>
      <c r="D402" s="128">
        <v>2.9999999999999997E-4</v>
      </c>
      <c r="E402" s="103">
        <f t="shared" si="92"/>
        <v>18512.465232563347</v>
      </c>
      <c r="F402" s="103">
        <f t="shared" si="93"/>
        <v>18512.5</v>
      </c>
      <c r="G402" s="103">
        <f t="shared" si="99"/>
        <v>-3.4287499998754356E-2</v>
      </c>
      <c r="K402" s="103">
        <f t="shared" si="97"/>
        <v>-3.4287499998754356E-2</v>
      </c>
      <c r="O402" s="103">
        <f t="shared" ca="1" si="91"/>
        <v>-4.6866305928627783E-2</v>
      </c>
      <c r="P402" s="103">
        <f t="shared" si="94"/>
        <v>-3.1319454209477175E-2</v>
      </c>
      <c r="Q402" s="121">
        <f t="shared" si="95"/>
        <v>42240.867059999997</v>
      </c>
      <c r="S402" s="103">
        <f t="shared" si="96"/>
        <v>8.809295807246004E-6</v>
      </c>
      <c r="T402" s="103">
        <f t="shared" si="98"/>
        <v>1</v>
      </c>
      <c r="U402" s="103">
        <f t="shared" si="100"/>
        <v>8.809295807246004E-6</v>
      </c>
    </row>
    <row r="403" spans="1:47" ht="12.95" customHeight="1" x14ac:dyDescent="0.2">
      <c r="A403" s="127" t="s">
        <v>12</v>
      </c>
      <c r="B403" s="222" t="s">
        <v>78</v>
      </c>
      <c r="C403" s="128">
        <v>57259.367270000002</v>
      </c>
      <c r="D403" s="128">
        <v>2.0000000000000001E-4</v>
      </c>
      <c r="E403" s="103">
        <f t="shared" si="92"/>
        <v>18512.465445502814</v>
      </c>
      <c r="F403" s="103">
        <f t="shared" si="93"/>
        <v>18512.5</v>
      </c>
      <c r="G403" s="103">
        <f t="shared" si="99"/>
        <v>-3.4077499993145466E-2</v>
      </c>
      <c r="K403" s="103">
        <f t="shared" si="97"/>
        <v>-3.4077499993145466E-2</v>
      </c>
      <c r="O403" s="103">
        <f t="shared" ca="1" si="91"/>
        <v>-4.6866305928627783E-2</v>
      </c>
      <c r="P403" s="103">
        <f t="shared" si="94"/>
        <v>-3.1319454209477175E-2</v>
      </c>
      <c r="Q403" s="121">
        <f t="shared" si="95"/>
        <v>42240.867270000002</v>
      </c>
      <c r="S403" s="103">
        <f t="shared" si="96"/>
        <v>7.6068165448104357E-6</v>
      </c>
      <c r="T403" s="103">
        <f t="shared" si="98"/>
        <v>1</v>
      </c>
      <c r="U403" s="103">
        <f t="shared" si="100"/>
        <v>7.6068165448104357E-6</v>
      </c>
    </row>
    <row r="404" spans="1:47" ht="12.95" customHeight="1" x14ac:dyDescent="0.2">
      <c r="A404" s="129" t="s">
        <v>10</v>
      </c>
      <c r="B404" s="224" t="s">
        <v>78</v>
      </c>
      <c r="C404" s="130">
        <v>57293.390599999999</v>
      </c>
      <c r="D404" s="130" t="s">
        <v>9</v>
      </c>
      <c r="E404" s="103">
        <f t="shared" si="92"/>
        <v>18546.965014452504</v>
      </c>
      <c r="F404" s="103">
        <f t="shared" si="93"/>
        <v>18547</v>
      </c>
      <c r="G404" s="103">
        <f t="shared" si="99"/>
        <v>-3.4502599999541417E-2</v>
      </c>
      <c r="K404" s="103">
        <f t="shared" si="97"/>
        <v>-3.4502599999541417E-2</v>
      </c>
      <c r="O404" s="103">
        <f t="shared" ca="1" si="91"/>
        <v>-4.7071997889819667E-2</v>
      </c>
      <c r="P404" s="103">
        <f t="shared" si="94"/>
        <v>-3.094568345141219E-2</v>
      </c>
      <c r="Q404" s="121">
        <f t="shared" si="95"/>
        <v>42274.890599999999</v>
      </c>
      <c r="S404" s="103">
        <f t="shared" si="96"/>
        <v>1.2651655330355531E-5</v>
      </c>
      <c r="T404" s="103">
        <f t="shared" si="98"/>
        <v>1</v>
      </c>
      <c r="U404" s="103">
        <f t="shared" si="100"/>
        <v>1.2651655330355531E-5</v>
      </c>
      <c r="X404" s="48"/>
      <c r="Y404" s="48"/>
    </row>
    <row r="405" spans="1:47" s="48" customFormat="1" ht="12.95" customHeight="1" x14ac:dyDescent="0.2">
      <c r="A405" s="38" t="s">
        <v>1424</v>
      </c>
      <c r="B405" s="213" t="s">
        <v>78</v>
      </c>
      <c r="C405" s="38">
        <v>57326.429100000001</v>
      </c>
      <c r="D405" s="38">
        <v>2.0000000000000001E-4</v>
      </c>
      <c r="E405" s="48">
        <f t="shared" si="92"/>
        <v>18580.465968319884</v>
      </c>
      <c r="F405" s="48">
        <f t="shared" si="93"/>
        <v>18580.5</v>
      </c>
      <c r="G405" s="48">
        <f t="shared" si="99"/>
        <v>-3.3561900003405754E-2</v>
      </c>
      <c r="K405" s="48">
        <f t="shared" si="97"/>
        <v>-3.3561900003405754E-2</v>
      </c>
      <c r="O405" s="48">
        <f t="shared" ca="1" si="91"/>
        <v>-4.7271727765179905E-2</v>
      </c>
      <c r="P405" s="48">
        <f t="shared" si="94"/>
        <v>-3.0617211487875946E-2</v>
      </c>
      <c r="Q405" s="91">
        <f t="shared" si="95"/>
        <v>42307.929100000001</v>
      </c>
      <c r="S405" s="48">
        <f t="shared" si="96"/>
        <v>8.6711904534931393E-6</v>
      </c>
      <c r="T405" s="48">
        <f t="shared" si="98"/>
        <v>1</v>
      </c>
      <c r="U405" s="48">
        <f t="shared" si="100"/>
        <v>8.6711904534931393E-6</v>
      </c>
    </row>
    <row r="406" spans="1:47" ht="12.95" customHeight="1" x14ac:dyDescent="0.2">
      <c r="A406" s="127" t="s">
        <v>12</v>
      </c>
      <c r="B406" s="222" t="s">
        <v>79</v>
      </c>
      <c r="C406" s="128">
        <v>57571.499799999998</v>
      </c>
      <c r="D406" s="128">
        <v>8.0000000000000004E-4</v>
      </c>
      <c r="E406" s="103">
        <f t="shared" si="92"/>
        <v>18828.96702662899</v>
      </c>
      <c r="F406" s="103">
        <f t="shared" si="93"/>
        <v>18829</v>
      </c>
      <c r="G406" s="103">
        <f t="shared" si="99"/>
        <v>-3.2518200001504738E-2</v>
      </c>
      <c r="K406" s="103">
        <f t="shared" si="97"/>
        <v>-3.2518200001504738E-2</v>
      </c>
      <c r="O406" s="103">
        <f t="shared" ca="1" si="91"/>
        <v>-4.8753306094344626E-2</v>
      </c>
      <c r="P406" s="103">
        <f t="shared" si="94"/>
        <v>-2.930724323068529E-2</v>
      </c>
      <c r="Q406" s="121">
        <f t="shared" si="95"/>
        <v>42552.999799999998</v>
      </c>
      <c r="S406" s="103">
        <f t="shared" si="96"/>
        <v>1.0310243384071253E-5</v>
      </c>
      <c r="T406" s="103">
        <f t="shared" si="98"/>
        <v>1</v>
      </c>
      <c r="U406" s="103">
        <f t="shared" si="100"/>
        <v>1.0310243384071253E-5</v>
      </c>
      <c r="X406" s="48"/>
      <c r="Y406" s="48"/>
    </row>
    <row r="407" spans="1:47" ht="12.95" customHeight="1" x14ac:dyDescent="0.2">
      <c r="A407" s="129" t="s">
        <v>10</v>
      </c>
      <c r="B407" s="224" t="s">
        <v>78</v>
      </c>
      <c r="C407" s="130">
        <v>57577.415099999998</v>
      </c>
      <c r="D407" s="130" t="s">
        <v>8</v>
      </c>
      <c r="E407" s="103">
        <f t="shared" si="92"/>
        <v>18834.965125586623</v>
      </c>
      <c r="F407" s="103">
        <f t="shared" si="93"/>
        <v>18835</v>
      </c>
      <c r="G407" s="103">
        <f t="shared" si="99"/>
        <v>-3.4393000001728069E-2</v>
      </c>
      <c r="K407" s="103">
        <f t="shared" si="97"/>
        <v>-3.4393000001728069E-2</v>
      </c>
      <c r="O407" s="103">
        <f t="shared" ca="1" si="91"/>
        <v>-4.8789078609334527E-2</v>
      </c>
      <c r="P407" s="103">
        <f t="shared" si="94"/>
        <v>-2.9301129878545919E-2</v>
      </c>
      <c r="Q407" s="121">
        <f t="shared" si="95"/>
        <v>42558.915099999998</v>
      </c>
      <c r="S407" s="103">
        <f t="shared" si="96"/>
        <v>2.5927141351355006E-5</v>
      </c>
      <c r="T407" s="103">
        <f t="shared" si="98"/>
        <v>1</v>
      </c>
      <c r="U407" s="103">
        <f t="shared" si="100"/>
        <v>2.5927141351355006E-5</v>
      </c>
      <c r="X407" s="48"/>
      <c r="Y407" s="48"/>
    </row>
    <row r="408" spans="1:47" ht="12.95" customHeight="1" x14ac:dyDescent="0.2">
      <c r="A408" s="129" t="s">
        <v>11</v>
      </c>
      <c r="B408" s="224" t="s">
        <v>78</v>
      </c>
      <c r="C408" s="130">
        <v>57685.402300000002</v>
      </c>
      <c r="D408" s="130">
        <v>1E-4</v>
      </c>
      <c r="E408" s="103">
        <f t="shared" si="92"/>
        <v>18944.46386812842</v>
      </c>
      <c r="F408" s="103">
        <f t="shared" si="93"/>
        <v>18944.5</v>
      </c>
      <c r="G408" s="103">
        <f t="shared" si="99"/>
        <v>-3.5633099992992356E-2</v>
      </c>
      <c r="K408" s="103">
        <f t="shared" si="97"/>
        <v>-3.5633099992992356E-2</v>
      </c>
      <c r="O408" s="103">
        <f t="shared" ca="1" si="91"/>
        <v>-4.9441927007900066E-2</v>
      </c>
      <c r="P408" s="103">
        <f t="shared" si="94"/>
        <v>-2.9406346225411172E-2</v>
      </c>
      <c r="Q408" s="121">
        <f t="shared" si="95"/>
        <v>42666.902300000002</v>
      </c>
      <c r="S408" s="103">
        <f t="shared" si="96"/>
        <v>3.8772462482086469E-5</v>
      </c>
      <c r="T408" s="103">
        <f t="shared" si="98"/>
        <v>1</v>
      </c>
      <c r="U408" s="103">
        <f t="shared" si="100"/>
        <v>3.8772462482086469E-5</v>
      </c>
      <c r="X408" s="48"/>
      <c r="Y408" s="48"/>
    </row>
    <row r="409" spans="1:47" ht="12.95" customHeight="1" x14ac:dyDescent="0.2">
      <c r="A409" s="96" t="s">
        <v>6</v>
      </c>
      <c r="B409" s="97" t="s">
        <v>78</v>
      </c>
      <c r="C409" s="98">
        <v>57711.536399999997</v>
      </c>
      <c r="D409" s="98">
        <v>1E-4</v>
      </c>
      <c r="E409" s="48">
        <f t="shared" si="92"/>
        <v>18970.963778186844</v>
      </c>
      <c r="F409" s="48">
        <f t="shared" si="93"/>
        <v>18971</v>
      </c>
      <c r="G409" s="48">
        <f t="shared" si="99"/>
        <v>-3.5721799999009818E-2</v>
      </c>
      <c r="H409" s="48"/>
      <c r="I409" s="48"/>
      <c r="J409" s="48"/>
      <c r="K409" s="48">
        <f t="shared" si="97"/>
        <v>-3.5721799999009818E-2</v>
      </c>
      <c r="L409" s="48"/>
      <c r="M409" s="48"/>
      <c r="N409" s="48"/>
      <c r="O409" s="48">
        <f t="shared" ca="1" si="91"/>
        <v>-4.9599922282438758E-2</v>
      </c>
      <c r="P409" s="48">
        <f t="shared" si="94"/>
        <v>-2.9493671966109487E-2</v>
      </c>
      <c r="Q409" s="91">
        <f t="shared" si="95"/>
        <v>42693.036399999997</v>
      </c>
      <c r="R409" s="48"/>
      <c r="S409" s="48">
        <f t="shared" si="96"/>
        <v>3.8789578794198947E-5</v>
      </c>
      <c r="T409" s="48">
        <f t="shared" si="98"/>
        <v>1</v>
      </c>
      <c r="U409" s="48">
        <f t="shared" si="100"/>
        <v>3.8789578794198947E-5</v>
      </c>
      <c r="V409" s="48"/>
      <c r="W409" s="48"/>
      <c r="X409" s="48"/>
      <c r="Y409" s="48"/>
      <c r="Z409" s="48">
        <f t="shared" ref="Z409:Z431" si="101">F409</f>
        <v>18971</v>
      </c>
      <c r="AA409" s="48">
        <f t="shared" ref="AA409:AA431" si="102">AB$3+AB$4*Z409+AB$5*Z409^2+AH409</f>
        <v>0</v>
      </c>
      <c r="AB409" s="48">
        <f t="shared" ref="AB409:AB431" si="103">IF(S409&lt;&gt;0,G409-AH409, -9999)</f>
        <v>-3.5721799999009818E-2</v>
      </c>
      <c r="AC409" s="48">
        <f t="shared" ref="AC409:AC431" si="104">+G409-P409</f>
        <v>-6.2281280329003312E-3</v>
      </c>
      <c r="AD409" s="48">
        <f t="shared" ref="AD409:AD431" si="105">IF(S409&lt;&gt;0,G409-AA409, -9999)</f>
        <v>-3.5721799999009818E-2</v>
      </c>
      <c r="AE409" s="48">
        <f t="shared" ref="AE409:AE431" si="106">+(G409-AA409)^2*T409</f>
        <v>1.2760469951692578E-3</v>
      </c>
      <c r="AF409" s="48">
        <f t="shared" ref="AF409:AF431" si="107">IF(S409&lt;&gt;0,G409-P409, -9999)</f>
        <v>-6.2281280329003312E-3</v>
      </c>
      <c r="AG409" s="42"/>
      <c r="AH409" s="48">
        <f t="shared" ref="AH409:AH431" si="108">$AB$6*($AB$11/AI409*AJ409+$AB$12)</f>
        <v>0</v>
      </c>
      <c r="AI409" s="48">
        <f t="shared" ref="AI409:AI431" si="109">1+$AB$7*COS(AL409)</f>
        <v>1</v>
      </c>
      <c r="AJ409" s="48">
        <f t="shared" ref="AJ409:AJ431" si="110">SIN(AL409+RADIANS($AB$9))</f>
        <v>0</v>
      </c>
      <c r="AK409" s="48">
        <f t="shared" ref="AK409:AK431" si="111">$AB$7*SIN(AL409)</f>
        <v>0</v>
      </c>
      <c r="AL409" s="48">
        <f t="shared" ref="AL409:AL431" si="112">2*ATAN(AM409)</f>
        <v>0</v>
      </c>
      <c r="AM409" s="48">
        <f t="shared" ref="AM409:AM431" si="113">SQRT((1+$AB$7)/(1-$AB$7))*TAN(AN409/2)</f>
        <v>0</v>
      </c>
      <c r="AN409" s="48">
        <f t="shared" ref="AN409:AR418" si="114">$AU409+$AB$7*SIN(AO409)</f>
        <v>0</v>
      </c>
      <c r="AO409" s="48">
        <f t="shared" si="114"/>
        <v>0</v>
      </c>
      <c r="AP409" s="48">
        <f t="shared" si="114"/>
        <v>0</v>
      </c>
      <c r="AQ409" s="48">
        <f t="shared" si="114"/>
        <v>0</v>
      </c>
      <c r="AR409" s="48">
        <f t="shared" si="114"/>
        <v>0</v>
      </c>
      <c r="AS409" s="48">
        <f t="shared" ref="AS409:AT423" si="115">$AU409+$AB$7*SIN(AT409)</f>
        <v>0</v>
      </c>
      <c r="AT409" s="48">
        <f t="shared" si="115"/>
        <v>0</v>
      </c>
      <c r="AU409" s="48">
        <f t="shared" ref="AU409:AU417" si="116">RADIANS($AB$9)+$AB$18*(F409-AB$15)</f>
        <v>0</v>
      </c>
    </row>
    <row r="410" spans="1:47" ht="12.95" customHeight="1" x14ac:dyDescent="0.2">
      <c r="A410" s="99" t="s">
        <v>7</v>
      </c>
      <c r="B410" s="220" t="s">
        <v>79</v>
      </c>
      <c r="C410" s="99">
        <v>58006.898699999998</v>
      </c>
      <c r="D410" s="99">
        <v>2.0000000000000001E-4</v>
      </c>
      <c r="E410" s="48">
        <f t="shared" si="92"/>
        <v>19270.460389306056</v>
      </c>
      <c r="F410" s="48">
        <f t="shared" si="93"/>
        <v>19270.5</v>
      </c>
      <c r="G410" s="48">
        <f t="shared" si="99"/>
        <v>-3.9063900003384333E-2</v>
      </c>
      <c r="H410" s="48"/>
      <c r="I410" s="48"/>
      <c r="J410" s="48"/>
      <c r="K410" s="48">
        <f t="shared" si="97"/>
        <v>-3.9063900003384333E-2</v>
      </c>
      <c r="L410" s="48"/>
      <c r="M410" s="48"/>
      <c r="N410" s="48"/>
      <c r="O410" s="48">
        <f t="shared" ca="1" si="91"/>
        <v>-5.1385566989017584E-2</v>
      </c>
      <c r="P410" s="48">
        <f t="shared" si="94"/>
        <v>-3.2114869723684561E-2</v>
      </c>
      <c r="Q410" s="91">
        <f t="shared" si="95"/>
        <v>42988.398699999998</v>
      </c>
      <c r="R410" s="48"/>
      <c r="S410" s="48">
        <f t="shared" si="96"/>
        <v>4.8289021828184291E-5</v>
      </c>
      <c r="T410" s="48">
        <f t="shared" si="98"/>
        <v>1</v>
      </c>
      <c r="U410" s="48">
        <f t="shared" si="100"/>
        <v>4.8289021828184291E-5</v>
      </c>
      <c r="V410" s="48"/>
      <c r="W410" s="48"/>
      <c r="X410" s="48"/>
      <c r="Y410" s="48"/>
      <c r="Z410" s="48">
        <f t="shared" si="101"/>
        <v>19270.5</v>
      </c>
      <c r="AA410" s="48">
        <f t="shared" si="102"/>
        <v>0</v>
      </c>
      <c r="AB410" s="48">
        <f t="shared" si="103"/>
        <v>-3.9063900003384333E-2</v>
      </c>
      <c r="AC410" s="48">
        <f t="shared" si="104"/>
        <v>-6.9490302796997722E-3</v>
      </c>
      <c r="AD410" s="48">
        <f t="shared" si="105"/>
        <v>-3.9063900003384333E-2</v>
      </c>
      <c r="AE410" s="48">
        <f t="shared" si="106"/>
        <v>1.5259882834744104E-3</v>
      </c>
      <c r="AF410" s="48">
        <f t="shared" si="107"/>
        <v>-6.9490302796997722E-3</v>
      </c>
      <c r="AG410" s="42"/>
      <c r="AH410" s="48">
        <f t="shared" si="108"/>
        <v>0</v>
      </c>
      <c r="AI410" s="48">
        <f t="shared" si="109"/>
        <v>1</v>
      </c>
      <c r="AJ410" s="48">
        <f t="shared" si="110"/>
        <v>0</v>
      </c>
      <c r="AK410" s="48">
        <f t="shared" si="111"/>
        <v>0</v>
      </c>
      <c r="AL410" s="48">
        <f t="shared" si="112"/>
        <v>0</v>
      </c>
      <c r="AM410" s="48">
        <f t="shared" si="113"/>
        <v>0</v>
      </c>
      <c r="AN410" s="48">
        <f t="shared" si="114"/>
        <v>0</v>
      </c>
      <c r="AO410" s="48">
        <f t="shared" si="114"/>
        <v>0</v>
      </c>
      <c r="AP410" s="48">
        <f t="shared" si="114"/>
        <v>0</v>
      </c>
      <c r="AQ410" s="48">
        <f t="shared" si="114"/>
        <v>0</v>
      </c>
      <c r="AR410" s="48">
        <f t="shared" si="114"/>
        <v>0</v>
      </c>
      <c r="AS410" s="48">
        <f t="shared" si="115"/>
        <v>0</v>
      </c>
      <c r="AT410" s="48">
        <f t="shared" si="115"/>
        <v>0</v>
      </c>
      <c r="AU410" s="48">
        <f t="shared" si="116"/>
        <v>0</v>
      </c>
    </row>
    <row r="411" spans="1:47" ht="12.95" customHeight="1" x14ac:dyDescent="0.2">
      <c r="A411" s="99" t="s">
        <v>7</v>
      </c>
      <c r="B411" s="220" t="s">
        <v>78</v>
      </c>
      <c r="C411" s="99">
        <v>58070.508900000001</v>
      </c>
      <c r="D411" s="99">
        <v>1E-4</v>
      </c>
      <c r="E411" s="48">
        <f t="shared" si="92"/>
        <v>19334.960968197189</v>
      </c>
      <c r="F411" s="48">
        <f t="shared" si="93"/>
        <v>19335</v>
      </c>
      <c r="G411" s="48">
        <f t="shared" si="99"/>
        <v>-3.8493000000016764E-2</v>
      </c>
      <c r="H411" s="48"/>
      <c r="I411" s="48"/>
      <c r="J411" s="48"/>
      <c r="K411" s="48">
        <f t="shared" si="97"/>
        <v>-3.8493000000016764E-2</v>
      </c>
      <c r="L411" s="48"/>
      <c r="M411" s="48"/>
      <c r="N411" s="48"/>
      <c r="O411" s="48">
        <f t="shared" ca="1" si="91"/>
        <v>-5.1770121525158933E-2</v>
      </c>
      <c r="P411" s="48">
        <f t="shared" si="94"/>
        <v>-3.3051685304567938E-2</v>
      </c>
      <c r="Q411" s="91">
        <f t="shared" si="95"/>
        <v>43052.008900000001</v>
      </c>
      <c r="R411" s="48"/>
      <c r="S411" s="48">
        <f t="shared" si="96"/>
        <v>2.9607905614907351E-5</v>
      </c>
      <c r="T411" s="48">
        <f t="shared" si="98"/>
        <v>1</v>
      </c>
      <c r="U411" s="48">
        <f t="shared" si="100"/>
        <v>2.9607905614907351E-5</v>
      </c>
      <c r="V411" s="48"/>
      <c r="W411" s="48"/>
      <c r="X411" s="48"/>
      <c r="Y411" s="48"/>
      <c r="Z411" s="48">
        <f t="shared" si="101"/>
        <v>19335</v>
      </c>
      <c r="AA411" s="48">
        <f t="shared" si="102"/>
        <v>0</v>
      </c>
      <c r="AB411" s="48">
        <f t="shared" si="103"/>
        <v>-3.8493000000016764E-2</v>
      </c>
      <c r="AC411" s="48">
        <f t="shared" si="104"/>
        <v>-5.4413146954488262E-3</v>
      </c>
      <c r="AD411" s="48">
        <f t="shared" si="105"/>
        <v>-3.8493000000016764E-2</v>
      </c>
      <c r="AE411" s="48">
        <f t="shared" si="106"/>
        <v>1.4817110490012906E-3</v>
      </c>
      <c r="AF411" s="48">
        <f t="shared" si="107"/>
        <v>-5.4413146954488262E-3</v>
      </c>
      <c r="AG411" s="42"/>
      <c r="AH411" s="48">
        <f t="shared" si="108"/>
        <v>0</v>
      </c>
      <c r="AI411" s="48">
        <f t="shared" si="109"/>
        <v>1</v>
      </c>
      <c r="AJ411" s="48">
        <f t="shared" si="110"/>
        <v>0</v>
      </c>
      <c r="AK411" s="48">
        <f t="shared" si="111"/>
        <v>0</v>
      </c>
      <c r="AL411" s="48">
        <f t="shared" si="112"/>
        <v>0</v>
      </c>
      <c r="AM411" s="48">
        <f t="shared" si="113"/>
        <v>0</v>
      </c>
      <c r="AN411" s="48">
        <f t="shared" si="114"/>
        <v>0</v>
      </c>
      <c r="AO411" s="48">
        <f t="shared" si="114"/>
        <v>0</v>
      </c>
      <c r="AP411" s="48">
        <f t="shared" si="114"/>
        <v>0</v>
      </c>
      <c r="AQ411" s="48">
        <f t="shared" si="114"/>
        <v>0</v>
      </c>
      <c r="AR411" s="48">
        <f t="shared" si="114"/>
        <v>0</v>
      </c>
      <c r="AS411" s="48">
        <f t="shared" si="115"/>
        <v>0</v>
      </c>
      <c r="AT411" s="48">
        <f t="shared" si="115"/>
        <v>0</v>
      </c>
      <c r="AU411" s="48">
        <f t="shared" si="116"/>
        <v>0</v>
      </c>
    </row>
    <row r="412" spans="1:47" ht="12.95" customHeight="1" x14ac:dyDescent="0.2">
      <c r="A412" s="99" t="s">
        <v>7</v>
      </c>
      <c r="B412" s="220" t="s">
        <v>78</v>
      </c>
      <c r="C412" s="99">
        <v>58071.495900000002</v>
      </c>
      <c r="D412" s="99">
        <v>1E-4</v>
      </c>
      <c r="E412" s="48">
        <f t="shared" si="92"/>
        <v>19335.961783653918</v>
      </c>
      <c r="F412" s="48">
        <f t="shared" si="93"/>
        <v>19336</v>
      </c>
      <c r="G412" s="48">
        <f t="shared" si="99"/>
        <v>-3.7688799995521549E-2</v>
      </c>
      <c r="H412" s="48"/>
      <c r="I412" s="48"/>
      <c r="J412" s="48"/>
      <c r="K412" s="48">
        <f t="shared" si="97"/>
        <v>-3.7688799995521549E-2</v>
      </c>
      <c r="L412" s="48"/>
      <c r="M412" s="48"/>
      <c r="N412" s="48"/>
      <c r="O412" s="48">
        <f t="shared" ca="1" si="91"/>
        <v>-5.1776083610990578E-2</v>
      </c>
      <c r="P412" s="48">
        <f t="shared" si="94"/>
        <v>-3.3067171489302008E-2</v>
      </c>
      <c r="Q412" s="91">
        <f t="shared" si="95"/>
        <v>43052.995900000002</v>
      </c>
      <c r="R412" s="48"/>
      <c r="S412" s="48">
        <f t="shared" si="96"/>
        <v>2.1359450049501067E-5</v>
      </c>
      <c r="T412" s="48">
        <f t="shared" si="98"/>
        <v>1</v>
      </c>
      <c r="U412" s="48">
        <f t="shared" si="100"/>
        <v>2.1359450049501067E-5</v>
      </c>
      <c r="V412" s="48"/>
      <c r="W412" s="48"/>
      <c r="X412" s="48"/>
      <c r="Y412" s="48"/>
      <c r="Z412" s="48">
        <f t="shared" si="101"/>
        <v>19336</v>
      </c>
      <c r="AA412" s="48">
        <f t="shared" si="102"/>
        <v>0</v>
      </c>
      <c r="AB412" s="48">
        <f t="shared" si="103"/>
        <v>-3.7688799995521549E-2</v>
      </c>
      <c r="AC412" s="48">
        <f t="shared" si="104"/>
        <v>-4.6216285062195411E-3</v>
      </c>
      <c r="AD412" s="48">
        <f t="shared" si="105"/>
        <v>-3.7688799995521549E-2</v>
      </c>
      <c r="AE412" s="48">
        <f t="shared" si="106"/>
        <v>1.420445645102425E-3</v>
      </c>
      <c r="AF412" s="48">
        <f t="shared" si="107"/>
        <v>-4.6216285062195411E-3</v>
      </c>
      <c r="AG412" s="42"/>
      <c r="AH412" s="48">
        <f t="shared" si="108"/>
        <v>0</v>
      </c>
      <c r="AI412" s="48">
        <f t="shared" si="109"/>
        <v>1</v>
      </c>
      <c r="AJ412" s="48">
        <f t="shared" si="110"/>
        <v>0</v>
      </c>
      <c r="AK412" s="48">
        <f t="shared" si="111"/>
        <v>0</v>
      </c>
      <c r="AL412" s="48">
        <f t="shared" si="112"/>
        <v>0</v>
      </c>
      <c r="AM412" s="48">
        <f t="shared" si="113"/>
        <v>0</v>
      </c>
      <c r="AN412" s="48">
        <f t="shared" si="114"/>
        <v>0</v>
      </c>
      <c r="AO412" s="48">
        <f t="shared" si="114"/>
        <v>0</v>
      </c>
      <c r="AP412" s="48">
        <f t="shared" si="114"/>
        <v>0</v>
      </c>
      <c r="AQ412" s="48">
        <f t="shared" si="114"/>
        <v>0</v>
      </c>
      <c r="AR412" s="48">
        <f t="shared" si="114"/>
        <v>0</v>
      </c>
      <c r="AS412" s="48">
        <f t="shared" si="115"/>
        <v>0</v>
      </c>
      <c r="AT412" s="48">
        <f t="shared" si="115"/>
        <v>0</v>
      </c>
      <c r="AU412" s="48">
        <f t="shared" si="116"/>
        <v>0</v>
      </c>
    </row>
    <row r="413" spans="1:47" ht="12.95" customHeight="1" x14ac:dyDescent="0.2">
      <c r="A413" s="99" t="s">
        <v>7</v>
      </c>
      <c r="B413" s="220" t="s">
        <v>78</v>
      </c>
      <c r="C413" s="99">
        <v>58074.453300000001</v>
      </c>
      <c r="D413" s="99">
        <v>1E-4</v>
      </c>
      <c r="E413" s="48">
        <f t="shared" si="92"/>
        <v>19338.960579633378</v>
      </c>
      <c r="F413" s="48">
        <f t="shared" si="93"/>
        <v>19339</v>
      </c>
      <c r="G413" s="48">
        <f t="shared" si="99"/>
        <v>-3.887620000023162E-2</v>
      </c>
      <c r="H413" s="48"/>
      <c r="I413" s="48"/>
      <c r="J413" s="48"/>
      <c r="K413" s="48">
        <f t="shared" si="97"/>
        <v>-3.887620000023162E-2</v>
      </c>
      <c r="L413" s="48"/>
      <c r="M413" s="48"/>
      <c r="N413" s="48"/>
      <c r="O413" s="48">
        <f t="shared" ca="1" si="91"/>
        <v>-5.1793969868485529E-2</v>
      </c>
      <c r="P413" s="48">
        <f t="shared" si="94"/>
        <v>-3.3113802922529717E-2</v>
      </c>
      <c r="Q413" s="91">
        <f t="shared" si="95"/>
        <v>43055.953300000001</v>
      </c>
      <c r="R413" s="48"/>
      <c r="S413" s="48">
        <f t="shared" si="96"/>
        <v>3.320522008110743E-5</v>
      </c>
      <c r="T413" s="48">
        <f t="shared" si="98"/>
        <v>1</v>
      </c>
      <c r="U413" s="48">
        <f t="shared" si="100"/>
        <v>3.320522008110743E-5</v>
      </c>
      <c r="V413" s="48"/>
      <c r="W413" s="48"/>
      <c r="X413" s="48"/>
      <c r="Y413" s="48"/>
      <c r="Z413" s="48">
        <f t="shared" si="101"/>
        <v>19339</v>
      </c>
      <c r="AA413" s="48">
        <f t="shared" si="102"/>
        <v>0</v>
      </c>
      <c r="AB413" s="48">
        <f t="shared" si="103"/>
        <v>-3.887620000023162E-2</v>
      </c>
      <c r="AC413" s="48">
        <f t="shared" si="104"/>
        <v>-5.7623970777019029E-3</v>
      </c>
      <c r="AD413" s="48">
        <f t="shared" si="105"/>
        <v>-3.887620000023162E-2</v>
      </c>
      <c r="AE413" s="48">
        <f t="shared" si="106"/>
        <v>1.511358926458009E-3</v>
      </c>
      <c r="AF413" s="48">
        <f t="shared" si="107"/>
        <v>-5.7623970777019029E-3</v>
      </c>
      <c r="AG413" s="42"/>
      <c r="AH413" s="48">
        <f t="shared" si="108"/>
        <v>0</v>
      </c>
      <c r="AI413" s="48">
        <f t="shared" si="109"/>
        <v>1</v>
      </c>
      <c r="AJ413" s="48">
        <f t="shared" si="110"/>
        <v>0</v>
      </c>
      <c r="AK413" s="48">
        <f t="shared" si="111"/>
        <v>0</v>
      </c>
      <c r="AL413" s="48">
        <f t="shared" si="112"/>
        <v>0</v>
      </c>
      <c r="AM413" s="48">
        <f t="shared" si="113"/>
        <v>0</v>
      </c>
      <c r="AN413" s="48">
        <f t="shared" si="114"/>
        <v>0</v>
      </c>
      <c r="AO413" s="48">
        <f t="shared" si="114"/>
        <v>0</v>
      </c>
      <c r="AP413" s="48">
        <f t="shared" si="114"/>
        <v>0</v>
      </c>
      <c r="AQ413" s="48">
        <f t="shared" si="114"/>
        <v>0</v>
      </c>
      <c r="AR413" s="48">
        <f t="shared" si="114"/>
        <v>0</v>
      </c>
      <c r="AS413" s="48">
        <f t="shared" si="115"/>
        <v>0</v>
      </c>
      <c r="AT413" s="48">
        <f t="shared" si="115"/>
        <v>0</v>
      </c>
      <c r="AU413" s="48">
        <f t="shared" si="116"/>
        <v>0</v>
      </c>
    </row>
    <row r="414" spans="1:47" ht="12.95" customHeight="1" x14ac:dyDescent="0.2">
      <c r="A414" s="99" t="s">
        <v>7</v>
      </c>
      <c r="B414" s="220" t="s">
        <v>78</v>
      </c>
      <c r="C414" s="99">
        <v>58077.4113</v>
      </c>
      <c r="D414" s="99">
        <v>1E-4</v>
      </c>
      <c r="E414" s="48">
        <f t="shared" si="92"/>
        <v>19341.95998401129</v>
      </c>
      <c r="F414" s="48">
        <f t="shared" si="93"/>
        <v>19342</v>
      </c>
      <c r="G414" s="48">
        <f t="shared" si="99"/>
        <v>-3.9463599998271093E-2</v>
      </c>
      <c r="H414" s="48"/>
      <c r="I414" s="48"/>
      <c r="J414" s="48"/>
      <c r="K414" s="48">
        <f t="shared" si="97"/>
        <v>-3.9463599998271093E-2</v>
      </c>
      <c r="L414" s="48"/>
      <c r="M414" s="48"/>
      <c r="N414" s="48"/>
      <c r="O414" s="48">
        <f t="shared" ref="O414:O431" ca="1" si="117">C$11+C$12*F414</f>
        <v>-5.1811856125980479E-2</v>
      </c>
      <c r="P414" s="48">
        <f t="shared" si="94"/>
        <v>-3.3160693140908755E-2</v>
      </c>
      <c r="Q414" s="91">
        <f t="shared" si="95"/>
        <v>43058.9113</v>
      </c>
      <c r="R414" s="48"/>
      <c r="S414" s="48">
        <f t="shared" si="96"/>
        <v>3.972663485258518E-5</v>
      </c>
      <c r="T414" s="48">
        <f t="shared" si="98"/>
        <v>1</v>
      </c>
      <c r="U414" s="48">
        <f t="shared" si="100"/>
        <v>3.972663485258518E-5</v>
      </c>
      <c r="V414" s="48"/>
      <c r="W414" s="48"/>
      <c r="X414" s="48"/>
      <c r="Y414" s="48"/>
      <c r="Z414" s="48">
        <f t="shared" si="101"/>
        <v>19342</v>
      </c>
      <c r="AA414" s="48">
        <f t="shared" si="102"/>
        <v>0</v>
      </c>
      <c r="AB414" s="48">
        <f t="shared" si="103"/>
        <v>-3.9463599998271093E-2</v>
      </c>
      <c r="AC414" s="48">
        <f t="shared" si="104"/>
        <v>-6.3029068573623379E-3</v>
      </c>
      <c r="AD414" s="48">
        <f t="shared" si="105"/>
        <v>-3.9463599998271093E-2</v>
      </c>
      <c r="AE414" s="48">
        <f t="shared" si="106"/>
        <v>1.5573757248235423E-3</v>
      </c>
      <c r="AF414" s="48">
        <f t="shared" si="107"/>
        <v>-6.3029068573623379E-3</v>
      </c>
      <c r="AG414" s="42"/>
      <c r="AH414" s="48">
        <f t="shared" si="108"/>
        <v>0</v>
      </c>
      <c r="AI414" s="48">
        <f t="shared" si="109"/>
        <v>1</v>
      </c>
      <c r="AJ414" s="48">
        <f t="shared" si="110"/>
        <v>0</v>
      </c>
      <c r="AK414" s="48">
        <f t="shared" si="111"/>
        <v>0</v>
      </c>
      <c r="AL414" s="48">
        <f t="shared" si="112"/>
        <v>0</v>
      </c>
      <c r="AM414" s="48">
        <f t="shared" si="113"/>
        <v>0</v>
      </c>
      <c r="AN414" s="48">
        <f t="shared" si="114"/>
        <v>0</v>
      </c>
      <c r="AO414" s="48">
        <f t="shared" si="114"/>
        <v>0</v>
      </c>
      <c r="AP414" s="48">
        <f t="shared" si="114"/>
        <v>0</v>
      </c>
      <c r="AQ414" s="48">
        <f t="shared" si="114"/>
        <v>0</v>
      </c>
      <c r="AR414" s="48">
        <f t="shared" si="114"/>
        <v>0</v>
      </c>
      <c r="AS414" s="48">
        <f t="shared" si="115"/>
        <v>0</v>
      </c>
      <c r="AT414" s="48">
        <f t="shared" si="115"/>
        <v>0</v>
      </c>
      <c r="AU414" s="48">
        <f t="shared" si="116"/>
        <v>0</v>
      </c>
    </row>
    <row r="415" spans="1:47" ht="12.95" customHeight="1" x14ac:dyDescent="0.2">
      <c r="A415" s="131" t="s">
        <v>1476</v>
      </c>
      <c r="B415" s="215" t="s">
        <v>79</v>
      </c>
      <c r="C415" s="132">
        <v>58083.328589999997</v>
      </c>
      <c r="D415" s="132">
        <v>1E-4</v>
      </c>
      <c r="E415" s="48">
        <f t="shared" si="92"/>
        <v>19347.960100823791</v>
      </c>
      <c r="F415" s="48">
        <f t="shared" si="93"/>
        <v>19348</v>
      </c>
      <c r="G415" s="48">
        <f t="shared" si="99"/>
        <v>-3.9348400001472328E-2</v>
      </c>
      <c r="H415" s="48"/>
      <c r="I415" s="48"/>
      <c r="J415" s="48"/>
      <c r="K415" s="48">
        <f t="shared" si="97"/>
        <v>-3.9348400001472328E-2</v>
      </c>
      <c r="L415" s="48"/>
      <c r="M415" s="48"/>
      <c r="N415" s="48"/>
      <c r="O415" s="48">
        <f t="shared" ca="1" si="117"/>
        <v>-5.1847628640970367E-2</v>
      </c>
      <c r="P415" s="48">
        <f t="shared" si="94"/>
        <v>-3.325524717152515E-2</v>
      </c>
      <c r="Q415" s="91">
        <f t="shared" si="95"/>
        <v>43064.828589999997</v>
      </c>
      <c r="R415" s="48"/>
      <c r="S415" s="48">
        <f t="shared" si="96"/>
        <v>3.7126511409093306E-5</v>
      </c>
      <c r="T415" s="48">
        <f t="shared" si="98"/>
        <v>1</v>
      </c>
      <c r="U415" s="48">
        <f t="shared" si="100"/>
        <v>3.7126511409093306E-5</v>
      </c>
      <c r="V415" s="48"/>
      <c r="W415" s="48"/>
      <c r="Z415" s="48">
        <f t="shared" si="101"/>
        <v>19348</v>
      </c>
      <c r="AA415" s="48">
        <f t="shared" si="102"/>
        <v>0</v>
      </c>
      <c r="AB415" s="48">
        <f t="shared" si="103"/>
        <v>-3.9348400001472328E-2</v>
      </c>
      <c r="AC415" s="48">
        <f t="shared" si="104"/>
        <v>-6.0931528299471779E-3</v>
      </c>
      <c r="AD415" s="48">
        <f t="shared" si="105"/>
        <v>-3.9348400001472328E-2</v>
      </c>
      <c r="AE415" s="48">
        <f t="shared" si="106"/>
        <v>1.5482965826758674E-3</v>
      </c>
      <c r="AF415" s="48">
        <f t="shared" si="107"/>
        <v>-6.0931528299471779E-3</v>
      </c>
      <c r="AG415" s="42"/>
      <c r="AH415" s="48">
        <f t="shared" si="108"/>
        <v>0</v>
      </c>
      <c r="AI415" s="48">
        <f t="shared" si="109"/>
        <v>1</v>
      </c>
      <c r="AJ415" s="48">
        <f t="shared" si="110"/>
        <v>0</v>
      </c>
      <c r="AK415" s="48">
        <f t="shared" si="111"/>
        <v>0</v>
      </c>
      <c r="AL415" s="48">
        <f t="shared" si="112"/>
        <v>0</v>
      </c>
      <c r="AM415" s="48">
        <f t="shared" si="113"/>
        <v>0</v>
      </c>
      <c r="AN415" s="48">
        <f t="shared" si="114"/>
        <v>0</v>
      </c>
      <c r="AO415" s="48">
        <f t="shared" si="114"/>
        <v>0</v>
      </c>
      <c r="AP415" s="48">
        <f t="shared" si="114"/>
        <v>0</v>
      </c>
      <c r="AQ415" s="48">
        <f t="shared" si="114"/>
        <v>0</v>
      </c>
      <c r="AR415" s="48">
        <f t="shared" si="114"/>
        <v>0</v>
      </c>
      <c r="AS415" s="48">
        <f t="shared" si="115"/>
        <v>0</v>
      </c>
      <c r="AT415" s="48">
        <f t="shared" si="115"/>
        <v>0</v>
      </c>
      <c r="AU415" s="48">
        <f t="shared" si="116"/>
        <v>0</v>
      </c>
    </row>
    <row r="416" spans="1:47" ht="12.95" customHeight="1" x14ac:dyDescent="0.2">
      <c r="A416" s="133" t="s">
        <v>1476</v>
      </c>
      <c r="B416" s="221" t="s">
        <v>79</v>
      </c>
      <c r="C416" s="134">
        <v>58083.328589999997</v>
      </c>
      <c r="D416" s="134">
        <v>1E-4</v>
      </c>
      <c r="E416" s="48">
        <f t="shared" si="92"/>
        <v>19347.960100823791</v>
      </c>
      <c r="F416" s="48">
        <f t="shared" si="93"/>
        <v>19348</v>
      </c>
      <c r="G416" s="48">
        <f t="shared" si="99"/>
        <v>-3.9348400001472328E-2</v>
      </c>
      <c r="H416" s="48"/>
      <c r="I416" s="48"/>
      <c r="J416" s="48"/>
      <c r="K416" s="48">
        <f t="shared" si="97"/>
        <v>-3.9348400001472328E-2</v>
      </c>
      <c r="L416" s="48"/>
      <c r="M416" s="48"/>
      <c r="N416" s="48"/>
      <c r="O416" s="48">
        <f t="shared" ca="1" si="117"/>
        <v>-5.1847628640970367E-2</v>
      </c>
      <c r="P416" s="48">
        <f t="shared" si="94"/>
        <v>-3.325524717152515E-2</v>
      </c>
      <c r="Q416" s="91">
        <f t="shared" si="95"/>
        <v>43064.828589999997</v>
      </c>
      <c r="R416" s="48"/>
      <c r="S416" s="48">
        <f t="shared" si="96"/>
        <v>3.7126511409093306E-5</v>
      </c>
      <c r="T416" s="48">
        <f t="shared" si="98"/>
        <v>1</v>
      </c>
      <c r="U416" s="48">
        <f t="shared" si="100"/>
        <v>3.7126511409093306E-5</v>
      </c>
      <c r="V416" s="48"/>
      <c r="W416" s="48"/>
      <c r="Z416" s="48">
        <f t="shared" si="101"/>
        <v>19348</v>
      </c>
      <c r="AA416" s="48">
        <f t="shared" si="102"/>
        <v>0</v>
      </c>
      <c r="AB416" s="48">
        <f t="shared" si="103"/>
        <v>-3.9348400001472328E-2</v>
      </c>
      <c r="AC416" s="48">
        <f t="shared" si="104"/>
        <v>-6.0931528299471779E-3</v>
      </c>
      <c r="AD416" s="48">
        <f t="shared" si="105"/>
        <v>-3.9348400001472328E-2</v>
      </c>
      <c r="AE416" s="48">
        <f t="shared" si="106"/>
        <v>1.5482965826758674E-3</v>
      </c>
      <c r="AF416" s="48">
        <f t="shared" si="107"/>
        <v>-6.0931528299471779E-3</v>
      </c>
      <c r="AG416" s="42"/>
      <c r="AH416" s="48">
        <f t="shared" si="108"/>
        <v>0</v>
      </c>
      <c r="AI416" s="48">
        <f t="shared" si="109"/>
        <v>1</v>
      </c>
      <c r="AJ416" s="48">
        <f t="shared" si="110"/>
        <v>0</v>
      </c>
      <c r="AK416" s="48">
        <f t="shared" si="111"/>
        <v>0</v>
      </c>
      <c r="AL416" s="48">
        <f t="shared" si="112"/>
        <v>0</v>
      </c>
      <c r="AM416" s="48">
        <f t="shared" si="113"/>
        <v>0</v>
      </c>
      <c r="AN416" s="48">
        <f t="shared" si="114"/>
        <v>0</v>
      </c>
      <c r="AO416" s="48">
        <f t="shared" si="114"/>
        <v>0</v>
      </c>
      <c r="AP416" s="48">
        <f t="shared" si="114"/>
        <v>0</v>
      </c>
      <c r="AQ416" s="48">
        <f t="shared" si="114"/>
        <v>0</v>
      </c>
      <c r="AR416" s="48">
        <f t="shared" si="114"/>
        <v>0</v>
      </c>
      <c r="AS416" s="48">
        <f t="shared" si="115"/>
        <v>0</v>
      </c>
      <c r="AT416" s="48">
        <f t="shared" si="115"/>
        <v>0</v>
      </c>
      <c r="AU416" s="48">
        <f t="shared" si="116"/>
        <v>0</v>
      </c>
    </row>
    <row r="417" spans="1:47" ht="12.95" customHeight="1" x14ac:dyDescent="0.2">
      <c r="A417" s="131" t="s">
        <v>1477</v>
      </c>
      <c r="B417" s="215" t="s">
        <v>78</v>
      </c>
      <c r="C417" s="132">
        <v>58337.760699999999</v>
      </c>
      <c r="D417" s="132">
        <v>2.9999999999999997E-4</v>
      </c>
      <c r="E417" s="48">
        <f t="shared" si="92"/>
        <v>19605.953604750699</v>
      </c>
      <c r="F417" s="48">
        <f t="shared" si="93"/>
        <v>19606</v>
      </c>
      <c r="G417" s="48">
        <f t="shared" si="99"/>
        <v>-4.5754799997666851E-2</v>
      </c>
      <c r="H417" s="48"/>
      <c r="I417" s="48"/>
      <c r="J417" s="48"/>
      <c r="K417" s="48">
        <f t="shared" si="97"/>
        <v>-4.5754799997666851E-2</v>
      </c>
      <c r="L417" s="48"/>
      <c r="M417" s="48"/>
      <c r="N417" s="48"/>
      <c r="O417" s="48">
        <f t="shared" ca="1" si="117"/>
        <v>-5.3385846785535762E-2</v>
      </c>
      <c r="P417" s="48">
        <f t="shared" si="94"/>
        <v>-3.8209129513822791E-2</v>
      </c>
      <c r="Q417" s="91">
        <f t="shared" si="95"/>
        <v>43319.260699999999</v>
      </c>
      <c r="R417" s="48"/>
      <c r="S417" s="48">
        <f t="shared" si="96"/>
        <v>5.6937143050755439E-5</v>
      </c>
      <c r="T417" s="48">
        <f t="shared" si="98"/>
        <v>1</v>
      </c>
      <c r="U417" s="48">
        <f t="shared" si="100"/>
        <v>5.6937143050755439E-5</v>
      </c>
      <c r="V417" s="48"/>
      <c r="W417" s="48"/>
      <c r="Z417" s="48">
        <f t="shared" si="101"/>
        <v>19606</v>
      </c>
      <c r="AA417" s="48">
        <f t="shared" si="102"/>
        <v>0</v>
      </c>
      <c r="AB417" s="48">
        <f t="shared" si="103"/>
        <v>-4.5754799997666851E-2</v>
      </c>
      <c r="AC417" s="48">
        <f t="shared" si="104"/>
        <v>-7.5456704838440594E-3</v>
      </c>
      <c r="AD417" s="48">
        <f t="shared" si="105"/>
        <v>-4.5754799997666851E-2</v>
      </c>
      <c r="AE417" s="48">
        <f t="shared" si="106"/>
        <v>2.0935017228264946E-3</v>
      </c>
      <c r="AF417" s="48">
        <f t="shared" si="107"/>
        <v>-7.5456704838440594E-3</v>
      </c>
      <c r="AG417" s="42"/>
      <c r="AH417" s="48">
        <f t="shared" si="108"/>
        <v>0</v>
      </c>
      <c r="AI417" s="48">
        <f t="shared" si="109"/>
        <v>1</v>
      </c>
      <c r="AJ417" s="48">
        <f t="shared" si="110"/>
        <v>0</v>
      </c>
      <c r="AK417" s="48">
        <f t="shared" si="111"/>
        <v>0</v>
      </c>
      <c r="AL417" s="48">
        <f t="shared" si="112"/>
        <v>0</v>
      </c>
      <c r="AM417" s="48">
        <f t="shared" si="113"/>
        <v>0</v>
      </c>
      <c r="AN417" s="48">
        <f t="shared" si="114"/>
        <v>0</v>
      </c>
      <c r="AO417" s="48">
        <f t="shared" si="114"/>
        <v>0</v>
      </c>
      <c r="AP417" s="48">
        <f t="shared" si="114"/>
        <v>0</v>
      </c>
      <c r="AQ417" s="48">
        <f t="shared" si="114"/>
        <v>0</v>
      </c>
      <c r="AR417" s="48">
        <f t="shared" si="114"/>
        <v>0</v>
      </c>
      <c r="AS417" s="48">
        <f t="shared" si="115"/>
        <v>0</v>
      </c>
      <c r="AT417" s="48">
        <f t="shared" si="115"/>
        <v>0</v>
      </c>
      <c r="AU417" s="48">
        <f t="shared" si="116"/>
        <v>0</v>
      </c>
    </row>
    <row r="418" spans="1:47" ht="12.95" customHeight="1" x14ac:dyDescent="0.2">
      <c r="A418" s="135" t="s">
        <v>0</v>
      </c>
      <c r="B418" s="219" t="s">
        <v>79</v>
      </c>
      <c r="C418" s="135">
        <v>58382.633800000003</v>
      </c>
      <c r="D418" s="135">
        <v>2.0000000000000001E-4</v>
      </c>
      <c r="E418" s="48">
        <f t="shared" si="92"/>
        <v>19651.454812523036</v>
      </c>
      <c r="F418" s="48">
        <f t="shared" si="93"/>
        <v>19651.5</v>
      </c>
      <c r="G418" s="48">
        <f t="shared" si="99"/>
        <v>-4.4563700001162942E-2</v>
      </c>
      <c r="H418" s="48"/>
      <c r="I418" s="48"/>
      <c r="J418" s="48"/>
      <c r="K418" s="48">
        <f t="shared" si="97"/>
        <v>-4.4563700001162942E-2</v>
      </c>
      <c r="L418" s="48"/>
      <c r="M418" s="48"/>
      <c r="N418" s="48"/>
      <c r="O418" s="48">
        <f t="shared" ca="1" si="117"/>
        <v>-5.3657121690875775E-2</v>
      </c>
      <c r="P418" s="48">
        <f t="shared" si="94"/>
        <v>-3.9239637893523679E-2</v>
      </c>
      <c r="Q418" s="91">
        <f t="shared" si="95"/>
        <v>43364.133800000003</v>
      </c>
      <c r="R418" s="48"/>
      <c r="S418" s="48">
        <f t="shared" si="96"/>
        <v>2.8345637326000233E-5</v>
      </c>
      <c r="T418" s="48">
        <f t="shared" si="98"/>
        <v>1</v>
      </c>
      <c r="U418" s="48">
        <f t="shared" si="100"/>
        <v>2.8345637326000233E-5</v>
      </c>
      <c r="V418" s="48"/>
      <c r="W418" s="48"/>
      <c r="X418" s="48"/>
      <c r="Y418" s="48"/>
      <c r="Z418" s="48">
        <f t="shared" si="101"/>
        <v>19651.5</v>
      </c>
      <c r="AA418" s="48">
        <f t="shared" si="102"/>
        <v>0</v>
      </c>
      <c r="AB418" s="48">
        <f t="shared" si="103"/>
        <v>-4.4563700001162942E-2</v>
      </c>
      <c r="AC418" s="48">
        <f t="shared" si="104"/>
        <v>-5.324062107639263E-3</v>
      </c>
      <c r="AD418" s="48">
        <f t="shared" si="105"/>
        <v>-4.4563700001162942E-2</v>
      </c>
      <c r="AE418" s="48">
        <f t="shared" si="106"/>
        <v>1.9859233577936499E-3</v>
      </c>
      <c r="AF418" s="48">
        <f t="shared" si="107"/>
        <v>-5.324062107639263E-3</v>
      </c>
      <c r="AG418" s="42"/>
      <c r="AH418" s="48">
        <f t="shared" si="108"/>
        <v>0</v>
      </c>
      <c r="AI418" s="48">
        <f t="shared" si="109"/>
        <v>1</v>
      </c>
      <c r="AJ418" s="48">
        <f t="shared" si="110"/>
        <v>0</v>
      </c>
      <c r="AK418" s="48">
        <f t="shared" si="111"/>
        <v>0</v>
      </c>
      <c r="AL418" s="48">
        <f t="shared" si="112"/>
        <v>0</v>
      </c>
      <c r="AM418" s="48">
        <f t="shared" si="113"/>
        <v>0</v>
      </c>
      <c r="AN418" s="48">
        <f t="shared" si="114"/>
        <v>0</v>
      </c>
      <c r="AO418" s="48">
        <f t="shared" si="114"/>
        <v>0</v>
      </c>
      <c r="AP418" s="48">
        <f t="shared" si="114"/>
        <v>0</v>
      </c>
      <c r="AQ418" s="48">
        <f t="shared" si="114"/>
        <v>0</v>
      </c>
      <c r="AR418" s="48">
        <f t="shared" si="114"/>
        <v>0</v>
      </c>
      <c r="AS418" s="48">
        <f t="shared" si="115"/>
        <v>0</v>
      </c>
      <c r="AT418" s="48">
        <f t="shared" si="115"/>
        <v>0</v>
      </c>
      <c r="AU418" s="48">
        <f t="shared" ref="AU418:AU424" si="118">RADIANS($AB$9)+$AB$18*(F418-AB$15)</f>
        <v>0</v>
      </c>
    </row>
    <row r="419" spans="1:47" ht="12.95" customHeight="1" x14ac:dyDescent="0.2">
      <c r="A419" s="135" t="s">
        <v>0</v>
      </c>
      <c r="B419" s="219" t="s">
        <v>79</v>
      </c>
      <c r="C419" s="135">
        <v>58391.508199999997</v>
      </c>
      <c r="D419" s="135">
        <v>1E-4</v>
      </c>
      <c r="E419" s="48">
        <f t="shared" si="92"/>
        <v>19660.453431255737</v>
      </c>
      <c r="F419" s="48">
        <f t="shared" si="93"/>
        <v>19660.5</v>
      </c>
      <c r="G419" s="48">
        <f t="shared" si="99"/>
        <v>-4.5925900005386211E-2</v>
      </c>
      <c r="H419" s="48"/>
      <c r="I419" s="48"/>
      <c r="J419" s="48"/>
      <c r="K419" s="48">
        <f t="shared" si="97"/>
        <v>-4.5925900005386211E-2</v>
      </c>
      <c r="L419" s="48"/>
      <c r="M419" s="48"/>
      <c r="N419" s="48"/>
      <c r="O419" s="48">
        <f t="shared" ca="1" si="117"/>
        <v>-5.3710780463360627E-2</v>
      </c>
      <c r="P419" s="48">
        <f t="shared" si="94"/>
        <v>-3.9448128239350164E-2</v>
      </c>
      <c r="Q419" s="91">
        <f t="shared" si="95"/>
        <v>43373.008199999997</v>
      </c>
      <c r="R419" s="48"/>
      <c r="S419" s="48">
        <f t="shared" si="96"/>
        <v>4.1961527052853774E-5</v>
      </c>
      <c r="T419" s="48">
        <f t="shared" si="98"/>
        <v>1</v>
      </c>
      <c r="U419" s="48">
        <f t="shared" si="100"/>
        <v>4.1961527052853774E-5</v>
      </c>
      <c r="V419" s="48"/>
      <c r="W419" s="48"/>
      <c r="X419" s="48"/>
      <c r="Y419" s="48"/>
      <c r="Z419" s="48">
        <f t="shared" si="101"/>
        <v>19660.5</v>
      </c>
      <c r="AA419" s="48">
        <f t="shared" si="102"/>
        <v>0</v>
      </c>
      <c r="AB419" s="48">
        <f t="shared" si="103"/>
        <v>-4.5925900005386211E-2</v>
      </c>
      <c r="AC419" s="48">
        <f t="shared" si="104"/>
        <v>-6.4777717660360473E-3</v>
      </c>
      <c r="AD419" s="48">
        <f t="shared" si="105"/>
        <v>-4.5925900005386211E-2</v>
      </c>
      <c r="AE419" s="48">
        <f t="shared" si="106"/>
        <v>2.1091882913047331E-3</v>
      </c>
      <c r="AF419" s="48">
        <f t="shared" si="107"/>
        <v>-6.4777717660360473E-3</v>
      </c>
      <c r="AG419" s="42"/>
      <c r="AH419" s="48">
        <f t="shared" si="108"/>
        <v>0</v>
      </c>
      <c r="AI419" s="48">
        <f t="shared" si="109"/>
        <v>1</v>
      </c>
      <c r="AJ419" s="48">
        <f t="shared" si="110"/>
        <v>0</v>
      </c>
      <c r="AK419" s="48">
        <f t="shared" si="111"/>
        <v>0</v>
      </c>
      <c r="AL419" s="48">
        <f t="shared" si="112"/>
        <v>0</v>
      </c>
      <c r="AM419" s="48">
        <f t="shared" si="113"/>
        <v>0</v>
      </c>
      <c r="AN419" s="48">
        <f t="shared" ref="AN419:AR428" si="119">$AU419+$AB$7*SIN(AO419)</f>
        <v>0</v>
      </c>
      <c r="AO419" s="48">
        <f t="shared" si="119"/>
        <v>0</v>
      </c>
      <c r="AP419" s="48">
        <f t="shared" si="119"/>
        <v>0</v>
      </c>
      <c r="AQ419" s="48">
        <f t="shared" si="119"/>
        <v>0</v>
      </c>
      <c r="AR419" s="48">
        <f t="shared" si="119"/>
        <v>0</v>
      </c>
      <c r="AS419" s="48">
        <f t="shared" si="115"/>
        <v>0</v>
      </c>
      <c r="AT419" s="48">
        <f t="shared" si="115"/>
        <v>0</v>
      </c>
      <c r="AU419" s="48">
        <f t="shared" si="118"/>
        <v>0</v>
      </c>
    </row>
    <row r="420" spans="1:47" ht="12.95" customHeight="1" x14ac:dyDescent="0.2">
      <c r="A420" s="135" t="s">
        <v>0</v>
      </c>
      <c r="B420" s="219" t="s">
        <v>78</v>
      </c>
      <c r="C420" s="135">
        <v>58415.669699999999</v>
      </c>
      <c r="D420" s="135">
        <v>1E-4</v>
      </c>
      <c r="E420" s="48">
        <f t="shared" si="92"/>
        <v>19684.953129997106</v>
      </c>
      <c r="F420" s="48">
        <f t="shared" si="93"/>
        <v>19685</v>
      </c>
      <c r="G420" s="48">
        <f t="shared" si="99"/>
        <v>-4.6222999997553416E-2</v>
      </c>
      <c r="H420" s="48"/>
      <c r="I420" s="48"/>
      <c r="J420" s="48"/>
      <c r="K420" s="48">
        <f t="shared" si="97"/>
        <v>-4.6222999997553416E-2</v>
      </c>
      <c r="L420" s="48"/>
      <c r="M420" s="48"/>
      <c r="N420" s="48"/>
      <c r="O420" s="48">
        <f t="shared" ca="1" si="117"/>
        <v>-5.3856851566236014E-2</v>
      </c>
      <c r="P420" s="48">
        <f t="shared" si="94"/>
        <v>-4.0023049038121684E-2</v>
      </c>
      <c r="Q420" s="91">
        <f t="shared" si="95"/>
        <v>43397.169699999999</v>
      </c>
      <c r="R420" s="48"/>
      <c r="S420" s="48">
        <f t="shared" si="96"/>
        <v>3.8439391899358447E-5</v>
      </c>
      <c r="T420" s="48">
        <f t="shared" si="98"/>
        <v>1</v>
      </c>
      <c r="U420" s="48">
        <f t="shared" si="100"/>
        <v>3.8439391899358447E-5</v>
      </c>
      <c r="V420" s="48"/>
      <c r="W420" s="48"/>
      <c r="Z420" s="48">
        <f t="shared" si="101"/>
        <v>19685</v>
      </c>
      <c r="AA420" s="48">
        <f t="shared" si="102"/>
        <v>0</v>
      </c>
      <c r="AB420" s="48">
        <f t="shared" si="103"/>
        <v>-4.6222999997553416E-2</v>
      </c>
      <c r="AC420" s="48">
        <f t="shared" si="104"/>
        <v>-6.1999509594317312E-3</v>
      </c>
      <c r="AD420" s="48">
        <f t="shared" si="105"/>
        <v>-4.6222999997553416E-2</v>
      </c>
      <c r="AE420" s="48">
        <f t="shared" si="106"/>
        <v>2.136565728773823E-3</v>
      </c>
      <c r="AF420" s="48">
        <f t="shared" si="107"/>
        <v>-6.1999509594317312E-3</v>
      </c>
      <c r="AG420" s="42"/>
      <c r="AH420" s="48">
        <f t="shared" si="108"/>
        <v>0</v>
      </c>
      <c r="AI420" s="48">
        <f t="shared" si="109"/>
        <v>1</v>
      </c>
      <c r="AJ420" s="48">
        <f t="shared" si="110"/>
        <v>0</v>
      </c>
      <c r="AK420" s="48">
        <f t="shared" si="111"/>
        <v>0</v>
      </c>
      <c r="AL420" s="48">
        <f t="shared" si="112"/>
        <v>0</v>
      </c>
      <c r="AM420" s="48">
        <f t="shared" si="113"/>
        <v>0</v>
      </c>
      <c r="AN420" s="48">
        <f t="shared" si="119"/>
        <v>0</v>
      </c>
      <c r="AO420" s="48">
        <f t="shared" si="119"/>
        <v>0</v>
      </c>
      <c r="AP420" s="48">
        <f t="shared" si="119"/>
        <v>0</v>
      </c>
      <c r="AQ420" s="48">
        <f t="shared" si="119"/>
        <v>0</v>
      </c>
      <c r="AR420" s="48">
        <f t="shared" si="119"/>
        <v>0</v>
      </c>
      <c r="AS420" s="48">
        <f t="shared" si="115"/>
        <v>0</v>
      </c>
      <c r="AT420" s="48">
        <f t="shared" si="115"/>
        <v>0</v>
      </c>
      <c r="AU420" s="48">
        <f t="shared" si="118"/>
        <v>0</v>
      </c>
    </row>
    <row r="421" spans="1:47" ht="12.95" customHeight="1" x14ac:dyDescent="0.2">
      <c r="A421" s="127" t="s">
        <v>1478</v>
      </c>
      <c r="B421" s="222" t="s">
        <v>78</v>
      </c>
      <c r="C421" s="128">
        <v>58764.775099999999</v>
      </c>
      <c r="D421" s="128">
        <v>2.0000000000000001E-4</v>
      </c>
      <c r="E421" s="48">
        <f t="shared" si="92"/>
        <v>20038.945106032697</v>
      </c>
      <c r="F421" s="48">
        <f t="shared" si="93"/>
        <v>20039</v>
      </c>
      <c r="G421" s="48">
        <f t="shared" si="99"/>
        <v>-5.4136200000357348E-2</v>
      </c>
      <c r="H421" s="48"/>
      <c r="I421" s="48"/>
      <c r="J421" s="48"/>
      <c r="K421" s="48">
        <f t="shared" si="97"/>
        <v>-5.4136200000357348E-2</v>
      </c>
      <c r="L421" s="48"/>
      <c r="M421" s="48"/>
      <c r="N421" s="48"/>
      <c r="O421" s="48">
        <f t="shared" ca="1" si="117"/>
        <v>-5.5967429950639705E-2</v>
      </c>
      <c r="P421" s="48">
        <f t="shared" si="94"/>
        <v>-4.916727039680964E-2</v>
      </c>
      <c r="Q421" s="91">
        <f t="shared" si="95"/>
        <v>43746.275099999999</v>
      </c>
      <c r="R421" s="48"/>
      <c r="S421" s="48">
        <f t="shared" si="96"/>
        <v>2.4690261405012791E-5</v>
      </c>
      <c r="T421" s="48">
        <f t="shared" si="98"/>
        <v>1</v>
      </c>
      <c r="U421" s="48">
        <f t="shared" si="100"/>
        <v>2.4690261405012791E-5</v>
      </c>
      <c r="V421" s="48"/>
      <c r="W421" s="48"/>
      <c r="Z421" s="48">
        <f t="shared" si="101"/>
        <v>20039</v>
      </c>
      <c r="AA421" s="48">
        <f t="shared" si="102"/>
        <v>0</v>
      </c>
      <c r="AB421" s="48">
        <f t="shared" si="103"/>
        <v>-5.4136200000357348E-2</v>
      </c>
      <c r="AC421" s="48">
        <f t="shared" si="104"/>
        <v>-4.9689296035477087E-3</v>
      </c>
      <c r="AD421" s="48">
        <f t="shared" si="105"/>
        <v>-5.4136200000357348E-2</v>
      </c>
      <c r="AE421" s="48">
        <f t="shared" si="106"/>
        <v>2.9307281504786908E-3</v>
      </c>
      <c r="AF421" s="48">
        <f t="shared" si="107"/>
        <v>-4.9689296035477087E-3</v>
      </c>
      <c r="AG421" s="42"/>
      <c r="AH421" s="48">
        <f t="shared" si="108"/>
        <v>0</v>
      </c>
      <c r="AI421" s="48">
        <f t="shared" si="109"/>
        <v>1</v>
      </c>
      <c r="AJ421" s="48">
        <f t="shared" si="110"/>
        <v>0</v>
      </c>
      <c r="AK421" s="48">
        <f t="shared" si="111"/>
        <v>0</v>
      </c>
      <c r="AL421" s="48">
        <f t="shared" si="112"/>
        <v>0</v>
      </c>
      <c r="AM421" s="48">
        <f t="shared" si="113"/>
        <v>0</v>
      </c>
      <c r="AN421" s="48">
        <f t="shared" si="119"/>
        <v>0</v>
      </c>
      <c r="AO421" s="48">
        <f t="shared" si="119"/>
        <v>0</v>
      </c>
      <c r="AP421" s="48">
        <f t="shared" si="119"/>
        <v>0</v>
      </c>
      <c r="AQ421" s="48">
        <f t="shared" si="119"/>
        <v>0</v>
      </c>
      <c r="AR421" s="48">
        <f t="shared" si="119"/>
        <v>0</v>
      </c>
      <c r="AS421" s="48">
        <f t="shared" si="115"/>
        <v>0</v>
      </c>
      <c r="AT421" s="48">
        <f t="shared" si="115"/>
        <v>0</v>
      </c>
      <c r="AU421" s="48">
        <f t="shared" si="118"/>
        <v>0</v>
      </c>
    </row>
    <row r="422" spans="1:47" ht="12.95" customHeight="1" x14ac:dyDescent="0.2">
      <c r="A422" s="100" t="s">
        <v>1479</v>
      </c>
      <c r="B422" s="215" t="s">
        <v>79</v>
      </c>
      <c r="C422" s="40">
        <v>59080.842600000004</v>
      </c>
      <c r="D422" s="40">
        <v>2.9999999999999997E-4</v>
      </c>
      <c r="E422" s="48">
        <f t="shared" si="92"/>
        <v>20359.436736599368</v>
      </c>
      <c r="F422" s="48">
        <f t="shared" si="93"/>
        <v>20359.5</v>
      </c>
      <c r="G422" s="48">
        <f t="shared" si="99"/>
        <v>-6.2390099992626347E-2</v>
      </c>
      <c r="H422" s="48"/>
      <c r="I422" s="48"/>
      <c r="J422" s="48"/>
      <c r="K422" s="48">
        <f t="shared" si="97"/>
        <v>-6.2390099992626347E-2</v>
      </c>
      <c r="L422" s="48"/>
      <c r="M422" s="48"/>
      <c r="N422" s="48"/>
      <c r="O422" s="48">
        <f t="shared" ca="1" si="117"/>
        <v>-5.7878278459683144E-2</v>
      </c>
      <c r="P422" s="48">
        <f t="shared" si="94"/>
        <v>-5.7663665785869185E-2</v>
      </c>
      <c r="Q422" s="91">
        <f t="shared" si="95"/>
        <v>44062.342600000004</v>
      </c>
      <c r="R422" s="48"/>
      <c r="S422" s="48">
        <f t="shared" si="96"/>
        <v>2.2339180310804198E-5</v>
      </c>
      <c r="T422" s="48">
        <f t="shared" si="98"/>
        <v>1</v>
      </c>
      <c r="U422" s="48">
        <f t="shared" si="100"/>
        <v>2.2339180310804198E-5</v>
      </c>
      <c r="Z422" s="48">
        <f t="shared" si="101"/>
        <v>20359.5</v>
      </c>
      <c r="AA422" s="48">
        <f t="shared" si="102"/>
        <v>0</v>
      </c>
      <c r="AB422" s="48">
        <f t="shared" si="103"/>
        <v>-6.2390099992626347E-2</v>
      </c>
      <c r="AC422" s="48">
        <f t="shared" si="104"/>
        <v>-4.7264342067571616E-3</v>
      </c>
      <c r="AD422" s="48">
        <f t="shared" si="105"/>
        <v>-6.2390099992626347E-2</v>
      </c>
      <c r="AE422" s="48">
        <f t="shared" si="106"/>
        <v>3.8925245770899141E-3</v>
      </c>
      <c r="AF422" s="48">
        <f t="shared" si="107"/>
        <v>-4.7264342067571616E-3</v>
      </c>
      <c r="AG422" s="42"/>
      <c r="AH422" s="48">
        <f t="shared" si="108"/>
        <v>0</v>
      </c>
      <c r="AI422" s="48">
        <f t="shared" si="109"/>
        <v>1</v>
      </c>
      <c r="AJ422" s="48">
        <f t="shared" si="110"/>
        <v>0</v>
      </c>
      <c r="AK422" s="48">
        <f t="shared" si="111"/>
        <v>0</v>
      </c>
      <c r="AL422" s="48">
        <f t="shared" si="112"/>
        <v>0</v>
      </c>
      <c r="AM422" s="48">
        <f t="shared" si="113"/>
        <v>0</v>
      </c>
      <c r="AN422" s="48">
        <f t="shared" si="119"/>
        <v>0</v>
      </c>
      <c r="AO422" s="48">
        <f t="shared" si="119"/>
        <v>0</v>
      </c>
      <c r="AP422" s="48">
        <f t="shared" si="119"/>
        <v>0</v>
      </c>
      <c r="AQ422" s="48">
        <f t="shared" si="119"/>
        <v>0</v>
      </c>
      <c r="AR422" s="48">
        <f t="shared" si="119"/>
        <v>0</v>
      </c>
      <c r="AS422" s="48">
        <f t="shared" si="115"/>
        <v>0</v>
      </c>
      <c r="AT422" s="48">
        <f t="shared" si="115"/>
        <v>0</v>
      </c>
      <c r="AU422" s="48">
        <f t="shared" si="118"/>
        <v>0</v>
      </c>
    </row>
    <row r="423" spans="1:47" ht="12.95" customHeight="1" x14ac:dyDescent="0.2">
      <c r="A423" s="100" t="s">
        <v>1479</v>
      </c>
      <c r="B423" s="215" t="s">
        <v>78</v>
      </c>
      <c r="C423" s="40">
        <v>59112.893499999998</v>
      </c>
      <c r="D423" s="40">
        <v>2.0000000000000001E-4</v>
      </c>
      <c r="E423" s="48">
        <f t="shared" si="92"/>
        <v>20391.936266611559</v>
      </c>
      <c r="F423" s="48">
        <f t="shared" si="93"/>
        <v>20392</v>
      </c>
      <c r="G423" s="48">
        <f t="shared" si="99"/>
        <v>-6.2853600000380538E-2</v>
      </c>
      <c r="H423" s="48"/>
      <c r="I423" s="48"/>
      <c r="J423" s="48"/>
      <c r="K423" s="48">
        <f t="shared" si="97"/>
        <v>-6.2853600000380538E-2</v>
      </c>
      <c r="L423" s="48"/>
      <c r="M423" s="48"/>
      <c r="N423" s="48"/>
      <c r="O423" s="48">
        <f t="shared" ca="1" si="117"/>
        <v>-5.8072046249211737E-2</v>
      </c>
      <c r="P423" s="48">
        <f t="shared" si="94"/>
        <v>-5.8475055936240902E-2</v>
      </c>
      <c r="Q423" s="91">
        <f t="shared" si="95"/>
        <v>44094.393499999998</v>
      </c>
      <c r="R423" s="48"/>
      <c r="S423" s="48">
        <f t="shared" si="96"/>
        <v>1.9171648121612443E-5</v>
      </c>
      <c r="T423" s="48">
        <f t="shared" si="98"/>
        <v>1</v>
      </c>
      <c r="U423" s="48">
        <f t="shared" si="100"/>
        <v>1.9171648121612443E-5</v>
      </c>
      <c r="Z423" s="48">
        <f t="shared" si="101"/>
        <v>20392</v>
      </c>
      <c r="AA423" s="48">
        <f t="shared" si="102"/>
        <v>0</v>
      </c>
      <c r="AB423" s="48">
        <f t="shared" si="103"/>
        <v>-6.2853600000380538E-2</v>
      </c>
      <c r="AC423" s="48">
        <f t="shared" si="104"/>
        <v>-4.3785440641396361E-3</v>
      </c>
      <c r="AD423" s="48">
        <f t="shared" si="105"/>
        <v>-6.2853600000380538E-2</v>
      </c>
      <c r="AE423" s="48">
        <f t="shared" si="106"/>
        <v>3.9505750330078365E-3</v>
      </c>
      <c r="AF423" s="48">
        <f t="shared" si="107"/>
        <v>-4.3785440641396361E-3</v>
      </c>
      <c r="AG423" s="42"/>
      <c r="AH423" s="48">
        <f t="shared" si="108"/>
        <v>0</v>
      </c>
      <c r="AI423" s="48">
        <f t="shared" si="109"/>
        <v>1</v>
      </c>
      <c r="AJ423" s="48">
        <f t="shared" si="110"/>
        <v>0</v>
      </c>
      <c r="AK423" s="48">
        <f t="shared" si="111"/>
        <v>0</v>
      </c>
      <c r="AL423" s="48">
        <f t="shared" si="112"/>
        <v>0</v>
      </c>
      <c r="AM423" s="48">
        <f t="shared" si="113"/>
        <v>0</v>
      </c>
      <c r="AN423" s="48">
        <f t="shared" si="119"/>
        <v>0</v>
      </c>
      <c r="AO423" s="48">
        <f t="shared" si="119"/>
        <v>0</v>
      </c>
      <c r="AP423" s="48">
        <f t="shared" si="119"/>
        <v>0</v>
      </c>
      <c r="AQ423" s="48">
        <f t="shared" si="119"/>
        <v>0</v>
      </c>
      <c r="AR423" s="48">
        <f t="shared" si="119"/>
        <v>0</v>
      </c>
      <c r="AS423" s="48">
        <f t="shared" si="115"/>
        <v>0</v>
      </c>
      <c r="AT423" s="48">
        <f t="shared" si="115"/>
        <v>0</v>
      </c>
      <c r="AU423" s="48">
        <f t="shared" si="118"/>
        <v>0</v>
      </c>
    </row>
    <row r="424" spans="1:47" ht="12.95" customHeight="1" x14ac:dyDescent="0.2">
      <c r="A424" s="100" t="s">
        <v>1479</v>
      </c>
      <c r="B424" s="215" t="s">
        <v>78</v>
      </c>
      <c r="C424" s="40">
        <v>59206.5789</v>
      </c>
      <c r="D424" s="40">
        <v>1E-4</v>
      </c>
      <c r="E424" s="48">
        <f t="shared" si="92"/>
        <v>20486.933020805809</v>
      </c>
      <c r="F424" s="48">
        <f t="shared" si="93"/>
        <v>20487</v>
      </c>
      <c r="G424" s="48">
        <f t="shared" si="99"/>
        <v>-6.6054599999915808E-2</v>
      </c>
      <c r="H424" s="48"/>
      <c r="I424" s="48"/>
      <c r="J424" s="48"/>
      <c r="K424" s="48">
        <f t="shared" si="97"/>
        <v>-6.6054599999915808E-2</v>
      </c>
      <c r="L424" s="48"/>
      <c r="M424" s="48"/>
      <c r="N424" s="48"/>
      <c r="O424" s="48">
        <f t="shared" ca="1" si="117"/>
        <v>-5.8638444403218373E-2</v>
      </c>
      <c r="P424" s="48">
        <f t="shared" si="94"/>
        <v>-6.0754401215428855E-2</v>
      </c>
      <c r="Q424" s="91">
        <f t="shared" si="95"/>
        <v>44188.0789</v>
      </c>
      <c r="R424" s="48"/>
      <c r="S424" s="48">
        <f t="shared" si="96"/>
        <v>2.8092107155076981E-5</v>
      </c>
      <c r="T424" s="48">
        <f t="shared" si="98"/>
        <v>1</v>
      </c>
      <c r="U424" s="48">
        <f t="shared" si="100"/>
        <v>2.8092107155076981E-5</v>
      </c>
      <c r="Z424" s="48">
        <f t="shared" si="101"/>
        <v>20487</v>
      </c>
      <c r="AA424" s="48">
        <f t="shared" si="102"/>
        <v>0</v>
      </c>
      <c r="AB424" s="48">
        <f t="shared" si="103"/>
        <v>-6.6054599999915808E-2</v>
      </c>
      <c r="AC424" s="48">
        <f t="shared" si="104"/>
        <v>-5.3001987844869536E-3</v>
      </c>
      <c r="AD424" s="48">
        <f t="shared" si="105"/>
        <v>-6.6054599999915808E-2</v>
      </c>
      <c r="AE424" s="48">
        <f t="shared" si="106"/>
        <v>4.3632101811488773E-3</v>
      </c>
      <c r="AF424" s="48">
        <f t="shared" si="107"/>
        <v>-5.3001987844869536E-3</v>
      </c>
      <c r="AG424" s="42"/>
      <c r="AH424" s="48">
        <f t="shared" si="108"/>
        <v>0</v>
      </c>
      <c r="AI424" s="48">
        <f t="shared" si="109"/>
        <v>1</v>
      </c>
      <c r="AJ424" s="48">
        <f t="shared" si="110"/>
        <v>0</v>
      </c>
      <c r="AK424" s="48">
        <f t="shared" si="111"/>
        <v>0</v>
      </c>
      <c r="AL424" s="48">
        <f t="shared" si="112"/>
        <v>0</v>
      </c>
      <c r="AM424" s="48">
        <f t="shared" si="113"/>
        <v>0</v>
      </c>
      <c r="AN424" s="48">
        <f t="shared" si="119"/>
        <v>0</v>
      </c>
      <c r="AO424" s="48">
        <f t="shared" si="119"/>
        <v>0</v>
      </c>
      <c r="AP424" s="48">
        <f t="shared" si="119"/>
        <v>0</v>
      </c>
      <c r="AQ424" s="48">
        <f t="shared" si="119"/>
        <v>0</v>
      </c>
      <c r="AR424" s="48">
        <f t="shared" si="119"/>
        <v>0</v>
      </c>
      <c r="AS424" s="48">
        <f t="shared" ref="AS424:AT424" si="120">$AU424+$AB$7*SIN(AT424)</f>
        <v>0</v>
      </c>
      <c r="AT424" s="48">
        <f t="shared" si="120"/>
        <v>0</v>
      </c>
      <c r="AU424" s="48">
        <f t="shared" si="118"/>
        <v>0</v>
      </c>
    </row>
    <row r="425" spans="1:47" ht="12.95" customHeight="1" x14ac:dyDescent="0.2">
      <c r="A425" s="102" t="s">
        <v>1482</v>
      </c>
      <c r="B425" s="101" t="s">
        <v>79</v>
      </c>
      <c r="C425" s="107">
        <v>59258.355789999943</v>
      </c>
      <c r="D425" s="136">
        <v>1.2199999999999999E-3</v>
      </c>
      <c r="E425" s="48">
        <f t="shared" si="92"/>
        <v>20539.434653848602</v>
      </c>
      <c r="F425" s="48">
        <f t="shared" si="93"/>
        <v>20539.5</v>
      </c>
      <c r="G425" s="48">
        <f t="shared" si="99"/>
        <v>-6.4444100054970477E-2</v>
      </c>
      <c r="H425" s="48"/>
      <c r="I425" s="48"/>
      <c r="J425" s="48"/>
      <c r="K425" s="48">
        <f t="shared" si="97"/>
        <v>-6.4444100054970477E-2</v>
      </c>
      <c r="L425" s="48"/>
      <c r="M425" s="48"/>
      <c r="N425" s="48"/>
      <c r="O425" s="48">
        <f t="shared" ca="1" si="117"/>
        <v>-5.8951453909379933E-2</v>
      </c>
      <c r="P425" s="48">
        <f t="shared" si="94"/>
        <v>-6.1945535161384686E-2</v>
      </c>
      <c r="Q425" s="91">
        <f t="shared" si="95"/>
        <v>44239.855789999943</v>
      </c>
      <c r="R425" s="48"/>
      <c r="S425" s="48">
        <f t="shared" si="96"/>
        <v>6.2428265274593722E-6</v>
      </c>
      <c r="T425" s="48">
        <f t="shared" si="98"/>
        <v>1</v>
      </c>
      <c r="U425" s="48">
        <f t="shared" si="100"/>
        <v>6.2428265274593722E-6</v>
      </c>
      <c r="Z425" s="48">
        <f t="shared" si="101"/>
        <v>20539.5</v>
      </c>
      <c r="AA425" s="48">
        <f t="shared" si="102"/>
        <v>0</v>
      </c>
      <c r="AB425" s="48">
        <f t="shared" si="103"/>
        <v>-6.4444100054970477E-2</v>
      </c>
      <c r="AC425" s="48">
        <f t="shared" si="104"/>
        <v>-2.4985648935857904E-3</v>
      </c>
      <c r="AD425" s="48">
        <f t="shared" si="105"/>
        <v>-6.4444100054970477E-2</v>
      </c>
      <c r="AE425" s="48">
        <f t="shared" si="106"/>
        <v>4.1530420318950457E-3</v>
      </c>
      <c r="AF425" s="48">
        <f t="shared" si="107"/>
        <v>-2.4985648935857904E-3</v>
      </c>
      <c r="AG425" s="42"/>
      <c r="AH425" s="48">
        <f t="shared" si="108"/>
        <v>0</v>
      </c>
      <c r="AI425" s="48">
        <f t="shared" si="109"/>
        <v>1</v>
      </c>
      <c r="AJ425" s="48">
        <f t="shared" si="110"/>
        <v>0</v>
      </c>
      <c r="AK425" s="48">
        <f t="shared" si="111"/>
        <v>0</v>
      </c>
      <c r="AL425" s="48">
        <f t="shared" si="112"/>
        <v>0</v>
      </c>
      <c r="AM425" s="48">
        <f t="shared" si="113"/>
        <v>0</v>
      </c>
      <c r="AN425" s="48">
        <f t="shared" si="119"/>
        <v>0</v>
      </c>
      <c r="AO425" s="48">
        <f t="shared" si="119"/>
        <v>0</v>
      </c>
      <c r="AP425" s="48">
        <f t="shared" si="119"/>
        <v>0</v>
      </c>
      <c r="AQ425" s="48">
        <f t="shared" si="119"/>
        <v>0</v>
      </c>
      <c r="AR425" s="48">
        <f t="shared" si="119"/>
        <v>0</v>
      </c>
      <c r="AS425" s="48">
        <f t="shared" ref="AS425:AS429" si="121">$AU425+$AB$7*SIN(AT425)</f>
        <v>0</v>
      </c>
      <c r="AT425" s="48">
        <f t="shared" ref="AT425:AT429" si="122">$AU425+$AB$7*SIN(AU425)</f>
        <v>0</v>
      </c>
      <c r="AU425" s="48">
        <f t="shared" ref="AU425:AU429" si="123">RADIANS($AB$9)+$AB$18*(F425-AB$15)</f>
        <v>0</v>
      </c>
    </row>
    <row r="426" spans="1:47" ht="12.95" customHeight="1" x14ac:dyDescent="0.2">
      <c r="A426" s="102" t="s">
        <v>1481</v>
      </c>
      <c r="B426" s="101" t="s">
        <v>79</v>
      </c>
      <c r="C426" s="107">
        <v>59464.463680000044</v>
      </c>
      <c r="D426" s="136">
        <v>4.2999999999999999E-4</v>
      </c>
      <c r="E426" s="48">
        <f t="shared" si="92"/>
        <v>20748.427523216025</v>
      </c>
      <c r="F426" s="48">
        <f t="shared" si="93"/>
        <v>20748.5</v>
      </c>
      <c r="G426" s="48">
        <f t="shared" si="99"/>
        <v>-7.1476299955975264E-2</v>
      </c>
      <c r="H426" s="48"/>
      <c r="I426" s="48"/>
      <c r="J426" s="48"/>
      <c r="K426" s="48">
        <f t="shared" si="97"/>
        <v>-7.1476299955975264E-2</v>
      </c>
      <c r="L426" s="48"/>
      <c r="M426" s="48"/>
      <c r="N426" s="48"/>
      <c r="O426" s="48">
        <f t="shared" ca="1" si="117"/>
        <v>-6.0197529848194528E-2</v>
      </c>
      <c r="P426" s="48">
        <f t="shared" si="94"/>
        <v>-6.6083175941923575E-2</v>
      </c>
      <c r="Q426" s="91">
        <f t="shared" si="95"/>
        <v>44445.963680000044</v>
      </c>
      <c r="R426" s="48"/>
      <c r="S426" s="48">
        <f t="shared" si="96"/>
        <v>2.9085786630941009E-5</v>
      </c>
      <c r="T426" s="48">
        <f t="shared" si="98"/>
        <v>1</v>
      </c>
      <c r="U426" s="48">
        <f t="shared" si="100"/>
        <v>2.9085786630941009E-5</v>
      </c>
      <c r="Z426" s="48">
        <f t="shared" si="101"/>
        <v>20748.5</v>
      </c>
      <c r="AA426" s="48">
        <f t="shared" si="102"/>
        <v>0</v>
      </c>
      <c r="AB426" s="48">
        <f t="shared" si="103"/>
        <v>-7.1476299955975264E-2</v>
      </c>
      <c r="AC426" s="48">
        <f t="shared" si="104"/>
        <v>-5.3931240140516895E-3</v>
      </c>
      <c r="AD426" s="48">
        <f t="shared" si="105"/>
        <v>-7.1476299955975264E-2</v>
      </c>
      <c r="AE426" s="48">
        <f t="shared" si="106"/>
        <v>5.1088614553965496E-3</v>
      </c>
      <c r="AF426" s="48">
        <f t="shared" si="107"/>
        <v>-5.3931240140516895E-3</v>
      </c>
      <c r="AG426" s="42"/>
      <c r="AH426" s="48">
        <f t="shared" si="108"/>
        <v>0</v>
      </c>
      <c r="AI426" s="48">
        <f t="shared" si="109"/>
        <v>1</v>
      </c>
      <c r="AJ426" s="48">
        <f t="shared" si="110"/>
        <v>0</v>
      </c>
      <c r="AK426" s="48">
        <f t="shared" si="111"/>
        <v>0</v>
      </c>
      <c r="AL426" s="48">
        <f t="shared" si="112"/>
        <v>0</v>
      </c>
      <c r="AM426" s="48">
        <f t="shared" si="113"/>
        <v>0</v>
      </c>
      <c r="AN426" s="48">
        <f t="shared" si="119"/>
        <v>0</v>
      </c>
      <c r="AO426" s="48">
        <f t="shared" si="119"/>
        <v>0</v>
      </c>
      <c r="AP426" s="48">
        <f t="shared" si="119"/>
        <v>0</v>
      </c>
      <c r="AQ426" s="48">
        <f t="shared" si="119"/>
        <v>0</v>
      </c>
      <c r="AR426" s="48">
        <f t="shared" si="119"/>
        <v>0</v>
      </c>
      <c r="AS426" s="48">
        <f t="shared" si="121"/>
        <v>0</v>
      </c>
      <c r="AT426" s="48">
        <f t="shared" si="122"/>
        <v>0</v>
      </c>
      <c r="AU426" s="48">
        <f t="shared" si="123"/>
        <v>0</v>
      </c>
    </row>
    <row r="427" spans="1:47" ht="12.95" customHeight="1" x14ac:dyDescent="0.2">
      <c r="A427" s="102" t="s">
        <v>1481</v>
      </c>
      <c r="B427" s="101" t="s">
        <v>78</v>
      </c>
      <c r="C427" s="107">
        <v>59584.283220000099</v>
      </c>
      <c r="D427" s="136">
        <v>3.8999999999999999E-4</v>
      </c>
      <c r="E427" s="48">
        <f t="shared" si="92"/>
        <v>20869.924228028653</v>
      </c>
      <c r="F427" s="48">
        <f t="shared" si="93"/>
        <v>20870</v>
      </c>
      <c r="G427" s="48">
        <f t="shared" si="99"/>
        <v>-7.472599990433082E-2</v>
      </c>
      <c r="H427" s="48"/>
      <c r="I427" s="48"/>
      <c r="J427" s="48"/>
      <c r="K427" s="48">
        <f t="shared" si="97"/>
        <v>-7.472599990433082E-2</v>
      </c>
      <c r="L427" s="48"/>
      <c r="M427" s="48"/>
      <c r="N427" s="48"/>
      <c r="O427" s="48">
        <f t="shared" ca="1" si="117"/>
        <v>-6.092192327673987E-2</v>
      </c>
      <c r="P427" s="48">
        <f t="shared" si="94"/>
        <v>-6.7962093378674926E-2</v>
      </c>
      <c r="Q427" s="91">
        <f t="shared" si="95"/>
        <v>44565.783220000099</v>
      </c>
      <c r="R427" s="48"/>
      <c r="S427" s="48">
        <f t="shared" si="96"/>
        <v>4.5750431487810387E-5</v>
      </c>
      <c r="T427" s="48">
        <f t="shared" si="98"/>
        <v>1</v>
      </c>
      <c r="U427" s="48">
        <f t="shared" si="100"/>
        <v>4.5750431487810387E-5</v>
      </c>
      <c r="Z427" s="48">
        <f t="shared" si="101"/>
        <v>20870</v>
      </c>
      <c r="AA427" s="48">
        <f t="shared" si="102"/>
        <v>0</v>
      </c>
      <c r="AB427" s="48">
        <f t="shared" si="103"/>
        <v>-7.472599990433082E-2</v>
      </c>
      <c r="AC427" s="48">
        <f t="shared" si="104"/>
        <v>-6.7639065256558939E-3</v>
      </c>
      <c r="AD427" s="48">
        <f t="shared" si="105"/>
        <v>-7.472599990433082E-2</v>
      </c>
      <c r="AE427" s="48">
        <f t="shared" si="106"/>
        <v>5.5839750617020494E-3</v>
      </c>
      <c r="AF427" s="48">
        <f t="shared" si="107"/>
        <v>-6.7639065256558939E-3</v>
      </c>
      <c r="AG427" s="42"/>
      <c r="AH427" s="48">
        <f t="shared" si="108"/>
        <v>0</v>
      </c>
      <c r="AI427" s="48">
        <f t="shared" si="109"/>
        <v>1</v>
      </c>
      <c r="AJ427" s="48">
        <f t="shared" si="110"/>
        <v>0</v>
      </c>
      <c r="AK427" s="48">
        <f t="shared" si="111"/>
        <v>0</v>
      </c>
      <c r="AL427" s="48">
        <f t="shared" si="112"/>
        <v>0</v>
      </c>
      <c r="AM427" s="48">
        <f t="shared" si="113"/>
        <v>0</v>
      </c>
      <c r="AN427" s="48">
        <f t="shared" si="119"/>
        <v>0</v>
      </c>
      <c r="AO427" s="48">
        <f t="shared" si="119"/>
        <v>0</v>
      </c>
      <c r="AP427" s="48">
        <f t="shared" si="119"/>
        <v>0</v>
      </c>
      <c r="AQ427" s="48">
        <f t="shared" si="119"/>
        <v>0</v>
      </c>
      <c r="AR427" s="48">
        <f t="shared" si="119"/>
        <v>0</v>
      </c>
      <c r="AS427" s="48">
        <f t="shared" si="121"/>
        <v>0</v>
      </c>
      <c r="AT427" s="48">
        <f t="shared" si="122"/>
        <v>0</v>
      </c>
      <c r="AU427" s="48">
        <f t="shared" si="123"/>
        <v>0</v>
      </c>
    </row>
    <row r="428" spans="1:47" ht="12.95" customHeight="1" x14ac:dyDescent="0.2">
      <c r="A428" s="105" t="s">
        <v>1483</v>
      </c>
      <c r="B428" s="104" t="s">
        <v>79</v>
      </c>
      <c r="C428" s="136">
        <v>59796.807399999998</v>
      </c>
      <c r="D428" s="137">
        <v>1E-4</v>
      </c>
      <c r="E428" s="48">
        <f t="shared" si="92"/>
        <v>21085.423198922566</v>
      </c>
      <c r="F428" s="48">
        <f t="shared" si="93"/>
        <v>21085.5</v>
      </c>
      <c r="G428" s="48">
        <f t="shared" si="99"/>
        <v>-7.5740899999800604E-2</v>
      </c>
      <c r="H428" s="48"/>
      <c r="I428" s="48"/>
      <c r="J428" s="48"/>
      <c r="K428" s="48">
        <f t="shared" si="97"/>
        <v>-7.5740899999800604E-2</v>
      </c>
      <c r="L428" s="48"/>
      <c r="M428" s="48"/>
      <c r="N428" s="48"/>
      <c r="O428" s="48">
        <f t="shared" ca="1" si="117"/>
        <v>-6.2206752773460175E-2</v>
      </c>
      <c r="P428" s="48">
        <f t="shared" si="94"/>
        <v>-7.0178753917527315E-2</v>
      </c>
      <c r="Q428" s="91">
        <f t="shared" si="95"/>
        <v>44778.307399999998</v>
      </c>
      <c r="R428" s="48"/>
      <c r="S428" s="48">
        <f t="shared" si="96"/>
        <v>3.0937469040548099E-5</v>
      </c>
      <c r="T428" s="48">
        <f t="shared" si="98"/>
        <v>1</v>
      </c>
      <c r="U428" s="48">
        <f t="shared" si="100"/>
        <v>3.0937469040548099E-5</v>
      </c>
      <c r="Z428" s="48">
        <f t="shared" si="101"/>
        <v>21085.5</v>
      </c>
      <c r="AA428" s="48">
        <f t="shared" si="102"/>
        <v>0</v>
      </c>
      <c r="AB428" s="48">
        <f t="shared" si="103"/>
        <v>-7.5740899999800604E-2</v>
      </c>
      <c r="AC428" s="48">
        <f t="shared" si="104"/>
        <v>-5.5621460822732893E-3</v>
      </c>
      <c r="AD428" s="48">
        <f t="shared" si="105"/>
        <v>-7.5740899999800604E-2</v>
      </c>
      <c r="AE428" s="48">
        <f t="shared" si="106"/>
        <v>5.7366839327797955E-3</v>
      </c>
      <c r="AF428" s="48">
        <f t="shared" si="107"/>
        <v>-5.5621460822732893E-3</v>
      </c>
      <c r="AG428" s="42"/>
      <c r="AH428" s="48">
        <f t="shared" si="108"/>
        <v>0</v>
      </c>
      <c r="AI428" s="48">
        <f t="shared" si="109"/>
        <v>1</v>
      </c>
      <c r="AJ428" s="48">
        <f t="shared" si="110"/>
        <v>0</v>
      </c>
      <c r="AK428" s="48">
        <f t="shared" si="111"/>
        <v>0</v>
      </c>
      <c r="AL428" s="48">
        <f t="shared" si="112"/>
        <v>0</v>
      </c>
      <c r="AM428" s="48">
        <f t="shared" si="113"/>
        <v>0</v>
      </c>
      <c r="AN428" s="48">
        <f t="shared" si="119"/>
        <v>0</v>
      </c>
      <c r="AO428" s="48">
        <f t="shared" si="119"/>
        <v>0</v>
      </c>
      <c r="AP428" s="48">
        <f t="shared" si="119"/>
        <v>0</v>
      </c>
      <c r="AQ428" s="48">
        <f t="shared" si="119"/>
        <v>0</v>
      </c>
      <c r="AR428" s="48">
        <f t="shared" si="119"/>
        <v>0</v>
      </c>
      <c r="AS428" s="48">
        <f t="shared" si="121"/>
        <v>0</v>
      </c>
      <c r="AT428" s="48">
        <f t="shared" si="122"/>
        <v>0</v>
      </c>
      <c r="AU428" s="48">
        <f t="shared" si="123"/>
        <v>0</v>
      </c>
    </row>
    <row r="429" spans="1:47" ht="12.95" customHeight="1" x14ac:dyDescent="0.2">
      <c r="A429" s="102" t="s">
        <v>1480</v>
      </c>
      <c r="B429" s="101" t="s">
        <v>79</v>
      </c>
      <c r="C429" s="107">
        <v>59817.517659999896</v>
      </c>
      <c r="D429" s="136">
        <v>2.9999999999999997E-4</v>
      </c>
      <c r="E429" s="48">
        <f t="shared" si="92"/>
        <v>21106.423349196881</v>
      </c>
      <c r="F429" s="48">
        <f t="shared" si="93"/>
        <v>21106.5</v>
      </c>
      <c r="G429" s="48">
        <f t="shared" si="99"/>
        <v>-7.5592700100969523E-2</v>
      </c>
      <c r="H429" s="48"/>
      <c r="I429" s="48"/>
      <c r="J429" s="48"/>
      <c r="K429" s="48">
        <f t="shared" si="97"/>
        <v>-7.5592700100969523E-2</v>
      </c>
      <c r="L429" s="48"/>
      <c r="M429" s="48"/>
      <c r="N429" s="48"/>
      <c r="O429" s="48">
        <f t="shared" ca="1" si="117"/>
        <v>-6.2331956575924816E-2</v>
      </c>
      <c r="P429" s="48">
        <f t="shared" si="94"/>
        <v>-7.0313425462256579E-2</v>
      </c>
      <c r="Q429" s="91">
        <f t="shared" si="95"/>
        <v>44799.017659999896</v>
      </c>
      <c r="R429" s="48"/>
      <c r="S429" s="48">
        <f t="shared" si="96"/>
        <v>2.7870740710957687E-5</v>
      </c>
      <c r="T429" s="48">
        <f t="shared" si="98"/>
        <v>1</v>
      </c>
      <c r="U429" s="48">
        <f t="shared" si="100"/>
        <v>2.7870740710957687E-5</v>
      </c>
      <c r="Z429" s="48">
        <f t="shared" si="101"/>
        <v>21106.5</v>
      </c>
      <c r="AA429" s="48">
        <f t="shared" si="102"/>
        <v>0</v>
      </c>
      <c r="AB429" s="48">
        <f t="shared" si="103"/>
        <v>-7.5592700100969523E-2</v>
      </c>
      <c r="AC429" s="48">
        <f t="shared" si="104"/>
        <v>-5.2792746387129441E-3</v>
      </c>
      <c r="AD429" s="48">
        <f t="shared" si="105"/>
        <v>-7.5592700100969523E-2</v>
      </c>
      <c r="AE429" s="48">
        <f t="shared" si="106"/>
        <v>5.7142563085551181E-3</v>
      </c>
      <c r="AF429" s="48">
        <f t="shared" si="107"/>
        <v>-5.2792746387129441E-3</v>
      </c>
      <c r="AG429" s="42"/>
      <c r="AH429" s="48">
        <f t="shared" si="108"/>
        <v>0</v>
      </c>
      <c r="AI429" s="48">
        <f t="shared" si="109"/>
        <v>1</v>
      </c>
      <c r="AJ429" s="48">
        <f t="shared" si="110"/>
        <v>0</v>
      </c>
      <c r="AK429" s="48">
        <f t="shared" si="111"/>
        <v>0</v>
      </c>
      <c r="AL429" s="48">
        <f t="shared" si="112"/>
        <v>0</v>
      </c>
      <c r="AM429" s="48">
        <f t="shared" si="113"/>
        <v>0</v>
      </c>
      <c r="AN429" s="48">
        <f t="shared" ref="AN429:AR431" si="124">$AU429+$AB$7*SIN(AO429)</f>
        <v>0</v>
      </c>
      <c r="AO429" s="48">
        <f t="shared" si="124"/>
        <v>0</v>
      </c>
      <c r="AP429" s="48">
        <f t="shared" si="124"/>
        <v>0</v>
      </c>
      <c r="AQ429" s="48">
        <f t="shared" si="124"/>
        <v>0</v>
      </c>
      <c r="AR429" s="48">
        <f t="shared" si="124"/>
        <v>0</v>
      </c>
      <c r="AS429" s="48">
        <f t="shared" si="121"/>
        <v>0</v>
      </c>
      <c r="AT429" s="48">
        <f t="shared" si="122"/>
        <v>0</v>
      </c>
      <c r="AU429" s="48">
        <f t="shared" si="123"/>
        <v>0</v>
      </c>
    </row>
    <row r="430" spans="1:47" ht="12.95" customHeight="1" x14ac:dyDescent="0.2">
      <c r="A430" s="105" t="s">
        <v>1483</v>
      </c>
      <c r="B430" s="104" t="s">
        <v>79</v>
      </c>
      <c r="C430" s="136">
        <v>59884.576800000003</v>
      </c>
      <c r="D430" s="137">
        <v>2.0000000000000001E-4</v>
      </c>
      <c r="E430" s="48">
        <f t="shared" si="92"/>
        <v>21174.421144360993</v>
      </c>
      <c r="F430" s="48">
        <f t="shared" si="93"/>
        <v>21174.5</v>
      </c>
      <c r="G430" s="48">
        <f t="shared" si="99"/>
        <v>-7.7767099995980971E-2</v>
      </c>
      <c r="H430" s="48"/>
      <c r="I430" s="48"/>
      <c r="J430" s="48"/>
      <c r="K430" s="48">
        <f t="shared" si="97"/>
        <v>-7.7767099995980971E-2</v>
      </c>
      <c r="L430" s="48"/>
      <c r="M430" s="48"/>
      <c r="N430" s="48"/>
      <c r="O430" s="48">
        <f t="shared" ca="1" si="117"/>
        <v>-6.2737378412476938E-2</v>
      </c>
      <c r="P430" s="48">
        <f t="shared" si="94"/>
        <v>-7.0647132987994105E-2</v>
      </c>
      <c r="Q430" s="91">
        <f t="shared" si="95"/>
        <v>44866.076800000003</v>
      </c>
      <c r="R430" s="48"/>
      <c r="S430" s="48">
        <f t="shared" si="96"/>
        <v>5.0693930194821442E-5</v>
      </c>
      <c r="T430" s="48">
        <f t="shared" si="98"/>
        <v>1</v>
      </c>
      <c r="U430" s="48">
        <f t="shared" si="100"/>
        <v>5.0693930194821442E-5</v>
      </c>
      <c r="Z430" s="48">
        <f t="shared" si="101"/>
        <v>21174.5</v>
      </c>
      <c r="AA430" s="48">
        <f t="shared" si="102"/>
        <v>0</v>
      </c>
      <c r="AB430" s="48">
        <f t="shared" si="103"/>
        <v>-7.7767099995980971E-2</v>
      </c>
      <c r="AC430" s="48">
        <f t="shared" si="104"/>
        <v>-7.119967007986866E-3</v>
      </c>
      <c r="AD430" s="48">
        <f t="shared" si="105"/>
        <v>-7.7767099995980971E-2</v>
      </c>
      <c r="AE430" s="48">
        <f t="shared" si="106"/>
        <v>6.0477218417849038E-3</v>
      </c>
      <c r="AF430" s="48">
        <f t="shared" si="107"/>
        <v>-7.119967007986866E-3</v>
      </c>
      <c r="AG430" s="42"/>
      <c r="AH430" s="48">
        <f t="shared" si="108"/>
        <v>0</v>
      </c>
      <c r="AI430" s="48">
        <f t="shared" si="109"/>
        <v>1</v>
      </c>
      <c r="AJ430" s="48">
        <f t="shared" si="110"/>
        <v>0</v>
      </c>
      <c r="AK430" s="48">
        <f t="shared" si="111"/>
        <v>0</v>
      </c>
      <c r="AL430" s="48">
        <f t="shared" si="112"/>
        <v>0</v>
      </c>
      <c r="AM430" s="48">
        <f t="shared" si="113"/>
        <v>0</v>
      </c>
      <c r="AN430" s="48">
        <f t="shared" si="124"/>
        <v>0</v>
      </c>
      <c r="AO430" s="48">
        <f t="shared" si="124"/>
        <v>0</v>
      </c>
      <c r="AP430" s="48">
        <f t="shared" si="124"/>
        <v>0</v>
      </c>
      <c r="AQ430" s="48">
        <f t="shared" si="124"/>
        <v>0</v>
      </c>
      <c r="AR430" s="48">
        <f t="shared" si="124"/>
        <v>0</v>
      </c>
      <c r="AS430" s="48">
        <f t="shared" ref="AS430:AS431" si="125">$AU430+$AB$7*SIN(AT430)</f>
        <v>0</v>
      </c>
      <c r="AT430" s="48">
        <f t="shared" ref="AT430:AT431" si="126">$AU430+$AB$7*SIN(AU430)</f>
        <v>0</v>
      </c>
      <c r="AU430" s="48">
        <f t="shared" ref="AU430:AU431" si="127">RADIANS($AB$9)+$AB$18*(F430-AB$15)</f>
        <v>0</v>
      </c>
    </row>
    <row r="431" spans="1:47" ht="12.95" customHeight="1" x14ac:dyDescent="0.2">
      <c r="A431" s="102" t="s">
        <v>1480</v>
      </c>
      <c r="B431" s="101" t="s">
        <v>78</v>
      </c>
      <c r="C431" s="107">
        <v>59892.469310000073</v>
      </c>
      <c r="D431" s="136">
        <v>4.0000000000000002E-4</v>
      </c>
      <c r="E431" s="48">
        <f t="shared" si="92"/>
        <v>21182.424129163879</v>
      </c>
      <c r="F431" s="48">
        <f t="shared" si="93"/>
        <v>21182.5</v>
      </c>
      <c r="G431" s="48">
        <f t="shared" si="99"/>
        <v>-7.482349992642412E-2</v>
      </c>
      <c r="H431" s="48"/>
      <c r="I431" s="48"/>
      <c r="J431" s="48"/>
      <c r="K431" s="48">
        <f t="shared" si="97"/>
        <v>-7.482349992642412E-2</v>
      </c>
      <c r="L431" s="48"/>
      <c r="M431" s="48"/>
      <c r="N431" s="48"/>
      <c r="O431" s="48">
        <f t="shared" ca="1" si="117"/>
        <v>-6.278507509913013E-2</v>
      </c>
      <c r="P431" s="48">
        <f t="shared" si="94"/>
        <v>-7.0676051218409794E-2</v>
      </c>
      <c r="Q431" s="91">
        <f t="shared" si="95"/>
        <v>44873.969310000073</v>
      </c>
      <c r="R431" s="48"/>
      <c r="S431" s="48">
        <f t="shared" si="96"/>
        <v>1.7201330785609699E-5</v>
      </c>
      <c r="T431" s="48">
        <f t="shared" si="98"/>
        <v>1</v>
      </c>
      <c r="U431" s="48">
        <f t="shared" si="100"/>
        <v>1.7201330785609699E-5</v>
      </c>
      <c r="Z431" s="48">
        <f t="shared" si="101"/>
        <v>21182.5</v>
      </c>
      <c r="AA431" s="48">
        <f t="shared" si="102"/>
        <v>0</v>
      </c>
      <c r="AB431" s="48">
        <f t="shared" si="103"/>
        <v>-7.482349992642412E-2</v>
      </c>
      <c r="AC431" s="48">
        <f t="shared" si="104"/>
        <v>-4.1474487080143257E-3</v>
      </c>
      <c r="AD431" s="48">
        <f t="shared" si="105"/>
        <v>-7.482349992642412E-2</v>
      </c>
      <c r="AE431" s="48">
        <f t="shared" si="106"/>
        <v>5.5985561412395905E-3</v>
      </c>
      <c r="AF431" s="48">
        <f t="shared" si="107"/>
        <v>-4.1474487080143257E-3</v>
      </c>
      <c r="AG431" s="42"/>
      <c r="AH431" s="48">
        <f t="shared" si="108"/>
        <v>0</v>
      </c>
      <c r="AI431" s="48">
        <f t="shared" si="109"/>
        <v>1</v>
      </c>
      <c r="AJ431" s="48">
        <f t="shared" si="110"/>
        <v>0</v>
      </c>
      <c r="AK431" s="48">
        <f t="shared" si="111"/>
        <v>0</v>
      </c>
      <c r="AL431" s="48">
        <f t="shared" si="112"/>
        <v>0</v>
      </c>
      <c r="AM431" s="48">
        <f t="shared" si="113"/>
        <v>0</v>
      </c>
      <c r="AN431" s="48">
        <f t="shared" si="124"/>
        <v>0</v>
      </c>
      <c r="AO431" s="48">
        <f t="shared" si="124"/>
        <v>0</v>
      </c>
      <c r="AP431" s="48">
        <f t="shared" si="124"/>
        <v>0</v>
      </c>
      <c r="AQ431" s="48">
        <f t="shared" si="124"/>
        <v>0</v>
      </c>
      <c r="AR431" s="48">
        <f t="shared" si="124"/>
        <v>0</v>
      </c>
      <c r="AS431" s="48">
        <f t="shared" si="125"/>
        <v>0</v>
      </c>
      <c r="AT431" s="48">
        <f t="shared" si="126"/>
        <v>0</v>
      </c>
      <c r="AU431" s="48">
        <f t="shared" si="127"/>
        <v>0</v>
      </c>
    </row>
    <row r="432" spans="1:47" ht="12.95" customHeight="1" x14ac:dyDescent="0.2">
      <c r="A432" s="105" t="s">
        <v>1485</v>
      </c>
      <c r="B432" s="104" t="s">
        <v>78</v>
      </c>
      <c r="C432" s="106">
        <v>60168.605430000003</v>
      </c>
      <c r="D432" s="106">
        <v>5.0000000000000001E-4</v>
      </c>
      <c r="E432" s="48">
        <f t="shared" ref="E432" si="128">+(C432-C$7)/C$8</f>
        <v>21462.425443304466</v>
      </c>
      <c r="F432" s="48">
        <f t="shared" ref="F432" si="129">ROUND(2*E432,0)/2</f>
        <v>21462.5</v>
      </c>
      <c r="G432" s="48">
        <f t="shared" ref="G432" si="130">+C432-(C$7+F432*C$8)</f>
        <v>-7.3527499996998813E-2</v>
      </c>
      <c r="H432" s="48"/>
      <c r="I432" s="48"/>
      <c r="J432" s="48"/>
      <c r="K432" s="48">
        <f t="shared" ref="K432" si="131">G432</f>
        <v>-7.3527499996998813E-2</v>
      </c>
      <c r="L432" s="48"/>
      <c r="M432" s="48"/>
      <c r="N432" s="48"/>
      <c r="O432" s="48">
        <f t="shared" ref="O432" ca="1" si="132">C$11+C$12*F432</f>
        <v>-6.4454459131991784E-2</v>
      </c>
      <c r="P432" s="48">
        <f t="shared" ref="P432" si="133">R$2+R$3*F432++R$4*F432^2+R$5*SIN(RADIANS(R$6*F432+R$7))</f>
        <v>-7.0317150772619977E-2</v>
      </c>
      <c r="Q432" s="91">
        <f t="shared" ref="Q432" si="134">+C432-15018.5</f>
        <v>45150.105430000003</v>
      </c>
      <c r="R432" s="48"/>
      <c r="S432" s="48">
        <f t="shared" ref="S432" si="135">+(P432-G432)^2</f>
        <v>1.0306342142469795E-5</v>
      </c>
      <c r="T432" s="48">
        <f t="shared" si="98"/>
        <v>1</v>
      </c>
      <c r="U432" s="48">
        <f t="shared" ref="U432" si="136">+T432*S432</f>
        <v>1.0306342142469795E-5</v>
      </c>
      <c r="Z432" s="48">
        <f t="shared" ref="Z432" si="137">F432</f>
        <v>21462.5</v>
      </c>
      <c r="AA432" s="48">
        <f t="shared" ref="AA432" si="138">AB$3+AB$4*Z432+AB$5*Z432^2+AH432</f>
        <v>0</v>
      </c>
      <c r="AB432" s="48">
        <f t="shared" ref="AB432" si="139">IF(S432&lt;&gt;0,G432-AH432, -9999)</f>
        <v>-7.3527499996998813E-2</v>
      </c>
      <c r="AC432" s="48">
        <f t="shared" ref="AC432" si="140">+G432-P432</f>
        <v>-3.2103492243788362E-3</v>
      </c>
      <c r="AD432" s="48">
        <f t="shared" ref="AD432" si="141">IF(S432&lt;&gt;0,G432-AA432, -9999)</f>
        <v>-7.3527499996998813E-2</v>
      </c>
      <c r="AE432" s="48">
        <f t="shared" ref="AE432" si="142">+(G432-AA432)^2*T432</f>
        <v>5.4062932558086602E-3</v>
      </c>
      <c r="AF432" s="48">
        <f t="shared" ref="AF432" si="143">IF(S432&lt;&gt;0,G432-P432, -9999)</f>
        <v>-3.2103492243788362E-3</v>
      </c>
      <c r="AG432" s="42"/>
      <c r="AH432" s="48">
        <f t="shared" ref="AH432" si="144">$AB$6*($AB$11/AI432*AJ432+$AB$12)</f>
        <v>0</v>
      </c>
      <c r="AI432" s="48">
        <f t="shared" ref="AI432" si="145">1+$AB$7*COS(AL432)</f>
        <v>1</v>
      </c>
      <c r="AJ432" s="48">
        <f t="shared" ref="AJ432" si="146">SIN(AL432+RADIANS($AB$9))</f>
        <v>0</v>
      </c>
      <c r="AK432" s="48">
        <f t="shared" ref="AK432" si="147">$AB$7*SIN(AL432)</f>
        <v>0</v>
      </c>
      <c r="AL432" s="48">
        <f t="shared" ref="AL432" si="148">2*ATAN(AM432)</f>
        <v>0</v>
      </c>
      <c r="AM432" s="48">
        <f t="shared" ref="AM432" si="149">SQRT((1+$AB$7)/(1-$AB$7))*TAN(AN432/2)</f>
        <v>0</v>
      </c>
      <c r="AN432" s="48">
        <f t="shared" ref="AN432" si="150">$AU432+$AB$7*SIN(AO432)</f>
        <v>0</v>
      </c>
      <c r="AO432" s="48">
        <f t="shared" ref="AO432" si="151">$AU432+$AB$7*SIN(AP432)</f>
        <v>0</v>
      </c>
      <c r="AP432" s="48">
        <f t="shared" ref="AP432" si="152">$AU432+$AB$7*SIN(AQ432)</f>
        <v>0</v>
      </c>
      <c r="AQ432" s="48">
        <f t="shared" ref="AQ432" si="153">$AU432+$AB$7*SIN(AR432)</f>
        <v>0</v>
      </c>
      <c r="AR432" s="48">
        <f t="shared" ref="AR432" si="154">$AU432+$AB$7*SIN(AS432)</f>
        <v>0</v>
      </c>
      <c r="AS432" s="48">
        <f t="shared" ref="AS432" si="155">$AU432+$AB$7*SIN(AT432)</f>
        <v>0</v>
      </c>
      <c r="AT432" s="48">
        <f t="shared" ref="AT432" si="156">$AU432+$AB$7*SIN(AU432)</f>
        <v>0</v>
      </c>
      <c r="AU432" s="48">
        <f t="shared" ref="AU432" si="157">RADIANS($AB$9)+$AB$18*(F432-AB$15)</f>
        <v>0</v>
      </c>
    </row>
    <row r="433" spans="1:47" ht="12.95" customHeight="1" x14ac:dyDescent="0.2">
      <c r="A433" s="105" t="s">
        <v>1487</v>
      </c>
      <c r="B433" s="223" t="s">
        <v>78</v>
      </c>
      <c r="C433" s="196">
        <v>60168.605429999996</v>
      </c>
      <c r="D433" s="106">
        <v>5.0000000000000001E-4</v>
      </c>
      <c r="E433" s="48">
        <f t="shared" ref="E433" si="158">+(C433-C$7)/C$8</f>
        <v>21462.425443304459</v>
      </c>
      <c r="F433" s="48">
        <f t="shared" ref="F433" si="159">ROUND(2*E433,0)/2</f>
        <v>21462.5</v>
      </c>
      <c r="G433" s="48">
        <f t="shared" ref="G433" si="160">+C433-(C$7+F433*C$8)</f>
        <v>-7.3527500004274771E-2</v>
      </c>
      <c r="H433" s="48"/>
      <c r="I433" s="48"/>
      <c r="J433" s="48"/>
      <c r="K433" s="48">
        <f t="shared" ref="K433" si="161">G433</f>
        <v>-7.3527500004274771E-2</v>
      </c>
      <c r="L433" s="48"/>
      <c r="M433" s="48"/>
      <c r="N433" s="48"/>
      <c r="O433" s="48">
        <f t="shared" ref="O433" ca="1" si="162">C$11+C$12*F433</f>
        <v>-6.4454459131991784E-2</v>
      </c>
      <c r="P433" s="48">
        <f t="shared" ref="P433" si="163">R$2+R$3*F433++R$4*F433^2+R$5*SIN(RADIANS(R$6*F433+R$7))</f>
        <v>-7.0317150772619977E-2</v>
      </c>
      <c r="Q433" s="91">
        <f t="shared" ref="Q433" si="164">+C433-15018.5</f>
        <v>45150.105429999996</v>
      </c>
      <c r="R433" s="48"/>
      <c r="S433" s="48">
        <f t="shared" ref="S433" si="165">+(P433-G433)^2</f>
        <v>1.0306342189186525E-5</v>
      </c>
      <c r="T433" s="48">
        <f t="shared" si="98"/>
        <v>1</v>
      </c>
      <c r="U433" s="48">
        <f t="shared" ref="U433" si="166">+T433*S433</f>
        <v>1.0306342189186525E-5</v>
      </c>
      <c r="Z433" s="48">
        <f t="shared" ref="Z433" si="167">F433</f>
        <v>21462.5</v>
      </c>
      <c r="AA433" s="48">
        <f t="shared" ref="AA433" si="168">AB$3+AB$4*Z433+AB$5*Z433^2+AH433</f>
        <v>0</v>
      </c>
      <c r="AB433" s="48">
        <f t="shared" ref="AB433" si="169">IF(S433&lt;&gt;0,G433-AH433, -9999)</f>
        <v>-7.3527500004274771E-2</v>
      </c>
      <c r="AC433" s="48">
        <f t="shared" ref="AC433" si="170">+G433-P433</f>
        <v>-3.2103492316547938E-3</v>
      </c>
      <c r="AD433" s="48">
        <f t="shared" ref="AD433" si="171">IF(S433&lt;&gt;0,G433-AA433, -9999)</f>
        <v>-7.3527500004274771E-2</v>
      </c>
      <c r="AE433" s="48">
        <f t="shared" ref="AE433" si="172">+(G433-AA433)^2*T433</f>
        <v>5.4062932568786264E-3</v>
      </c>
      <c r="AF433" s="48">
        <f t="shared" ref="AF433" si="173">IF(S433&lt;&gt;0,G433-P433, -9999)</f>
        <v>-3.2103492316547938E-3</v>
      </c>
      <c r="AG433" s="42"/>
      <c r="AH433" s="48">
        <f t="shared" ref="AH433" si="174">$AB$6*($AB$11/AI433*AJ433+$AB$12)</f>
        <v>0</v>
      </c>
      <c r="AI433" s="48">
        <f t="shared" ref="AI433" si="175">1+$AB$7*COS(AL433)</f>
        <v>1</v>
      </c>
      <c r="AJ433" s="48">
        <f t="shared" ref="AJ433" si="176">SIN(AL433+RADIANS($AB$9))</f>
        <v>0</v>
      </c>
      <c r="AK433" s="48">
        <f t="shared" ref="AK433" si="177">$AB$7*SIN(AL433)</f>
        <v>0</v>
      </c>
      <c r="AL433" s="48">
        <f t="shared" ref="AL433" si="178">2*ATAN(AM433)</f>
        <v>0</v>
      </c>
      <c r="AM433" s="48">
        <f t="shared" ref="AM433" si="179">SQRT((1+$AB$7)/(1-$AB$7))*TAN(AN433/2)</f>
        <v>0</v>
      </c>
      <c r="AN433" s="48">
        <f t="shared" ref="AN433" si="180">$AU433+$AB$7*SIN(AO433)</f>
        <v>0</v>
      </c>
      <c r="AO433" s="48">
        <f t="shared" ref="AO433" si="181">$AU433+$AB$7*SIN(AP433)</f>
        <v>0</v>
      </c>
      <c r="AP433" s="48">
        <f t="shared" ref="AP433" si="182">$AU433+$AB$7*SIN(AQ433)</f>
        <v>0</v>
      </c>
      <c r="AQ433" s="48">
        <f t="shared" ref="AQ433" si="183">$AU433+$AB$7*SIN(AR433)</f>
        <v>0</v>
      </c>
      <c r="AR433" s="48">
        <f t="shared" ref="AR433" si="184">$AU433+$AB$7*SIN(AS433)</f>
        <v>0</v>
      </c>
      <c r="AS433" s="48">
        <f t="shared" ref="AS433" si="185">$AU433+$AB$7*SIN(AT433)</f>
        <v>0</v>
      </c>
      <c r="AT433" s="48">
        <f t="shared" ref="AT433" si="186">$AU433+$AB$7*SIN(AU433)</f>
        <v>0</v>
      </c>
      <c r="AU433" s="48">
        <f t="shared" ref="AU433" si="187">RADIANS($AB$9)+$AB$18*(F433-AB$15)</f>
        <v>0</v>
      </c>
    </row>
    <row r="434" spans="1:47" ht="12.95" customHeight="1" x14ac:dyDescent="0.25">
      <c r="A434" s="105" t="s">
        <v>1488</v>
      </c>
      <c r="B434" s="198" t="s">
        <v>78</v>
      </c>
      <c r="C434" s="197">
        <v>60207.561199999996</v>
      </c>
      <c r="D434" s="197">
        <v>2.9999999999999997E-4</v>
      </c>
      <c r="E434" s="48">
        <f t="shared" ref="E434:E435" si="188">+(C434-C$7)/C$8</f>
        <v>21501.926493704392</v>
      </c>
      <c r="F434" s="48">
        <f t="shared" ref="F434:F435" si="189">ROUND(2*E434,0)/2</f>
        <v>21502</v>
      </c>
      <c r="G434" s="48">
        <f t="shared" ref="G434:G435" si="190">+C434-(C$7+F434*C$8)</f>
        <v>-7.2491600003559142E-2</v>
      </c>
      <c r="H434" s="48"/>
      <c r="I434" s="48"/>
      <c r="J434" s="48"/>
      <c r="K434" s="48">
        <f t="shared" ref="K434:K435" si="191">G434</f>
        <v>-7.2491600003559142E-2</v>
      </c>
      <c r="L434" s="48"/>
      <c r="M434" s="48"/>
      <c r="N434" s="48"/>
      <c r="O434" s="48">
        <f t="shared" ref="O434:O435" ca="1" si="192">C$11+C$12*F434</f>
        <v>-6.4689961522341924E-2</v>
      </c>
      <c r="P434" s="48">
        <f t="shared" ref="P434:P435" si="193">R$2+R$3*F434++R$4*F434^2+R$5*SIN(RADIANS(R$6*F434+R$7))</f>
        <v>-7.0056290122559914E-2</v>
      </c>
      <c r="Q434" s="91">
        <f t="shared" ref="Q434:Q435" si="194">+C434-15018.5</f>
        <v>45189.061199999996</v>
      </c>
      <c r="R434" s="48"/>
      <c r="S434" s="48">
        <f t="shared" ref="S434:S435" si="195">+(P434-G434)^2</f>
        <v>5.9307342164924762E-6</v>
      </c>
      <c r="T434" s="48">
        <f t="shared" si="98"/>
        <v>1</v>
      </c>
      <c r="U434" s="48">
        <f t="shared" ref="U434:U435" si="196">+T434*S434</f>
        <v>5.9307342164924762E-6</v>
      </c>
      <c r="Z434" s="48">
        <f t="shared" ref="Z434:Z435" si="197">F434</f>
        <v>21502</v>
      </c>
      <c r="AA434" s="48">
        <f t="shared" ref="AA434:AA435" si="198">AB$3+AB$4*Z434+AB$5*Z434^2+AH434</f>
        <v>0</v>
      </c>
      <c r="AB434" s="48">
        <f t="shared" ref="AB434:AB435" si="199">IF(S434&lt;&gt;0,G434-AH434, -9999)</f>
        <v>-7.2491600003559142E-2</v>
      </c>
      <c r="AC434" s="48">
        <f t="shared" ref="AC434:AC435" si="200">+G434-P434</f>
        <v>-2.4353098809992285E-3</v>
      </c>
      <c r="AD434" s="48">
        <f t="shared" ref="AD434:AD435" si="201">IF(S434&lt;&gt;0,G434-AA434, -9999)</f>
        <v>-7.2491600003559142E-2</v>
      </c>
      <c r="AE434" s="48">
        <f t="shared" ref="AE434:AE435" si="202">+(G434-AA434)^2*T434</f>
        <v>5.2550320710760155E-3</v>
      </c>
      <c r="AF434" s="48">
        <f t="shared" ref="AF434:AF435" si="203">IF(S434&lt;&gt;0,G434-P434, -9999)</f>
        <v>-2.4353098809992285E-3</v>
      </c>
      <c r="AG434" s="42"/>
      <c r="AH434" s="48">
        <f t="shared" ref="AH434:AH435" si="204">$AB$6*($AB$11/AI434*AJ434+$AB$12)</f>
        <v>0</v>
      </c>
      <c r="AI434" s="48">
        <f t="shared" ref="AI434:AI435" si="205">1+$AB$7*COS(AL434)</f>
        <v>1</v>
      </c>
      <c r="AJ434" s="48">
        <f t="shared" ref="AJ434:AJ435" si="206">SIN(AL434+RADIANS($AB$9))</f>
        <v>0</v>
      </c>
      <c r="AK434" s="48">
        <f t="shared" ref="AK434:AK435" si="207">$AB$7*SIN(AL434)</f>
        <v>0</v>
      </c>
      <c r="AL434" s="48">
        <f t="shared" ref="AL434:AL435" si="208">2*ATAN(AM434)</f>
        <v>0</v>
      </c>
      <c r="AM434" s="48">
        <f t="shared" ref="AM434:AM435" si="209">SQRT((1+$AB$7)/(1-$AB$7))*TAN(AN434/2)</f>
        <v>0</v>
      </c>
      <c r="AN434" s="48">
        <f t="shared" ref="AN434:AN435" si="210">$AU434+$AB$7*SIN(AO434)</f>
        <v>0</v>
      </c>
      <c r="AO434" s="48">
        <f t="shared" ref="AO434:AO435" si="211">$AU434+$AB$7*SIN(AP434)</f>
        <v>0</v>
      </c>
      <c r="AP434" s="48">
        <f t="shared" ref="AP434:AP435" si="212">$AU434+$AB$7*SIN(AQ434)</f>
        <v>0</v>
      </c>
      <c r="AQ434" s="48">
        <f t="shared" ref="AQ434:AQ435" si="213">$AU434+$AB$7*SIN(AR434)</f>
        <v>0</v>
      </c>
      <c r="AR434" s="48">
        <f t="shared" ref="AR434:AR435" si="214">$AU434+$AB$7*SIN(AS434)</f>
        <v>0</v>
      </c>
      <c r="AS434" s="48">
        <f t="shared" ref="AS434:AS435" si="215">$AU434+$AB$7*SIN(AT434)</f>
        <v>0</v>
      </c>
      <c r="AT434" s="48">
        <f t="shared" ref="AT434:AT435" si="216">$AU434+$AB$7*SIN(AU434)</f>
        <v>0</v>
      </c>
      <c r="AU434" s="48">
        <f t="shared" ref="AU434:AU435" si="217">RADIANS($AB$9)+$AB$18*(F434-AB$15)</f>
        <v>0</v>
      </c>
    </row>
    <row r="435" spans="1:47" ht="12.95" customHeight="1" x14ac:dyDescent="0.25">
      <c r="A435" s="105" t="s">
        <v>1488</v>
      </c>
      <c r="B435" s="198" t="s">
        <v>78</v>
      </c>
      <c r="C435" s="197">
        <v>60292.378100000002</v>
      </c>
      <c r="D435" s="197">
        <v>2.9999999999999997E-4</v>
      </c>
      <c r="E435" s="48">
        <f t="shared" si="188"/>
        <v>21587.930611750733</v>
      </c>
      <c r="F435" s="48">
        <f t="shared" si="189"/>
        <v>21588</v>
      </c>
      <c r="G435" s="48">
        <f t="shared" si="190"/>
        <v>-6.8430400002398528E-2</v>
      </c>
      <c r="H435" s="48"/>
      <c r="I435" s="48"/>
      <c r="J435" s="48"/>
      <c r="K435" s="48">
        <f t="shared" si="191"/>
        <v>-6.8430400002398528E-2</v>
      </c>
      <c r="L435" s="48"/>
      <c r="M435" s="48"/>
      <c r="N435" s="48"/>
      <c r="O435" s="48">
        <f t="shared" ca="1" si="192"/>
        <v>-6.5202700903863722E-2</v>
      </c>
      <c r="P435" s="48">
        <f t="shared" si="193"/>
        <v>-6.9317767986519618E-2</v>
      </c>
      <c r="Q435" s="91">
        <f t="shared" si="194"/>
        <v>45273.878100000002</v>
      </c>
      <c r="R435" s="48"/>
      <c r="S435" s="48">
        <f t="shared" si="195"/>
        <v>7.874219392431274E-7</v>
      </c>
      <c r="T435" s="48">
        <f t="shared" si="98"/>
        <v>1</v>
      </c>
      <c r="U435" s="48">
        <f t="shared" si="196"/>
        <v>7.874219392431274E-7</v>
      </c>
      <c r="Z435" s="48">
        <f t="shared" si="197"/>
        <v>21588</v>
      </c>
      <c r="AA435" s="48">
        <f t="shared" si="198"/>
        <v>0</v>
      </c>
      <c r="AB435" s="48">
        <f t="shared" si="199"/>
        <v>-6.8430400002398528E-2</v>
      </c>
      <c r="AC435" s="48">
        <f t="shared" si="200"/>
        <v>8.8736798412109019E-4</v>
      </c>
      <c r="AD435" s="48">
        <f t="shared" si="201"/>
        <v>-6.8430400002398528E-2</v>
      </c>
      <c r="AE435" s="48">
        <f t="shared" si="202"/>
        <v>4.6827196444882641E-3</v>
      </c>
      <c r="AF435" s="48">
        <f t="shared" si="203"/>
        <v>8.8736798412109019E-4</v>
      </c>
      <c r="AG435" s="42"/>
      <c r="AH435" s="48">
        <f t="shared" si="204"/>
        <v>0</v>
      </c>
      <c r="AI435" s="48">
        <f t="shared" si="205"/>
        <v>1</v>
      </c>
      <c r="AJ435" s="48">
        <f t="shared" si="206"/>
        <v>0</v>
      </c>
      <c r="AK435" s="48">
        <f t="shared" si="207"/>
        <v>0</v>
      </c>
      <c r="AL435" s="48">
        <f t="shared" si="208"/>
        <v>0</v>
      </c>
      <c r="AM435" s="48">
        <f t="shared" si="209"/>
        <v>0</v>
      </c>
      <c r="AN435" s="48">
        <f t="shared" si="210"/>
        <v>0</v>
      </c>
      <c r="AO435" s="48">
        <f t="shared" si="211"/>
        <v>0</v>
      </c>
      <c r="AP435" s="48">
        <f t="shared" si="212"/>
        <v>0</v>
      </c>
      <c r="AQ435" s="48">
        <f t="shared" si="213"/>
        <v>0</v>
      </c>
      <c r="AR435" s="48">
        <f t="shared" si="214"/>
        <v>0</v>
      </c>
      <c r="AS435" s="48">
        <f t="shared" si="215"/>
        <v>0</v>
      </c>
      <c r="AT435" s="48">
        <f t="shared" si="216"/>
        <v>0</v>
      </c>
      <c r="AU435" s="48">
        <f t="shared" si="217"/>
        <v>0</v>
      </c>
    </row>
    <row r="436" spans="1:47" ht="12.95" customHeight="1" x14ac:dyDescent="0.2">
      <c r="A436" s="225" t="s">
        <v>1494</v>
      </c>
      <c r="B436" s="198" t="s">
        <v>78</v>
      </c>
      <c r="C436" s="106">
        <v>60534.492339999997</v>
      </c>
      <c r="D436" s="225">
        <v>5.9999999999999995E-4</v>
      </c>
      <c r="E436" s="48">
        <f t="shared" ref="E436" si="218">+(C436-C$7)/C$8</f>
        <v>21833.433827237957</v>
      </c>
      <c r="F436" s="48">
        <f t="shared" ref="F436" si="219">ROUND(2*E436,0)/2</f>
        <v>21833.5</v>
      </c>
      <c r="G436" s="48">
        <f t="shared" ref="G436" si="220">+C436-(C$7+F436*C$8)</f>
        <v>-6.5259299997705966E-2</v>
      </c>
      <c r="H436" s="48"/>
      <c r="I436" s="48"/>
      <c r="J436" s="48"/>
      <c r="K436" s="48">
        <f t="shared" ref="K436" si="221">G436</f>
        <v>-6.5259299997705966E-2</v>
      </c>
      <c r="L436" s="48"/>
      <c r="M436" s="48"/>
      <c r="N436" s="48"/>
      <c r="O436" s="48">
        <f t="shared" ref="O436" ca="1" si="222">C$11+C$12*F436</f>
        <v>-6.6666392975533492E-2</v>
      </c>
      <c r="P436" s="48">
        <f t="shared" ref="P436" si="223">R$2+R$3*F436++R$4*F436^2+R$5*SIN(RADIANS(R$6*F436+R$7))</f>
        <v>-6.6034419765625268E-2</v>
      </c>
      <c r="Q436" s="91">
        <f t="shared" ref="Q436" si="224">+C436-15018.5</f>
        <v>45515.992339999997</v>
      </c>
      <c r="R436" s="48"/>
      <c r="S436" s="48">
        <f t="shared" ref="S436" si="225">+(P436-G436)^2</f>
        <v>6.0081065461927302E-7</v>
      </c>
      <c r="T436" s="48">
        <f t="shared" si="98"/>
        <v>1</v>
      </c>
      <c r="U436" s="48">
        <f t="shared" ref="U436" si="226">+T436*S436</f>
        <v>6.0081065461927302E-7</v>
      </c>
      <c r="Z436" s="48">
        <f t="shared" ref="Z436" si="227">F436</f>
        <v>21833.5</v>
      </c>
      <c r="AA436" s="48">
        <f t="shared" ref="AA436" si="228">AB$3+AB$4*Z436+AB$5*Z436^2+AH436</f>
        <v>0</v>
      </c>
      <c r="AB436" s="48">
        <f t="shared" ref="AB436" si="229">IF(S436&lt;&gt;0,G436-AH436, -9999)</f>
        <v>-6.5259299997705966E-2</v>
      </c>
      <c r="AC436" s="48">
        <f t="shared" ref="AC436" si="230">+G436-P436</f>
        <v>7.7511976791930226E-4</v>
      </c>
      <c r="AD436" s="48">
        <f t="shared" ref="AD436" si="231">IF(S436&lt;&gt;0,G436-AA436, -9999)</f>
        <v>-6.5259299997705966E-2</v>
      </c>
      <c r="AE436" s="48">
        <f t="shared" ref="AE436" si="232">+(G436-AA436)^2*T436</f>
        <v>4.2587762361905859E-3</v>
      </c>
      <c r="AF436" s="48">
        <f t="shared" ref="AF436" si="233">IF(S436&lt;&gt;0,G436-P436, -9999)</f>
        <v>7.7511976791930226E-4</v>
      </c>
      <c r="AG436" s="42"/>
      <c r="AH436" s="48">
        <f t="shared" ref="AH436" si="234">$AB$6*($AB$11/AI436*AJ436+$AB$12)</f>
        <v>0</v>
      </c>
      <c r="AI436" s="48">
        <f t="shared" ref="AI436" si="235">1+$AB$7*COS(AL436)</f>
        <v>1</v>
      </c>
      <c r="AJ436" s="48">
        <f t="shared" ref="AJ436" si="236">SIN(AL436+RADIANS($AB$9))</f>
        <v>0</v>
      </c>
      <c r="AK436" s="48">
        <f t="shared" ref="AK436" si="237">$AB$7*SIN(AL436)</f>
        <v>0</v>
      </c>
      <c r="AL436" s="48">
        <f t="shared" ref="AL436" si="238">2*ATAN(AM436)</f>
        <v>0</v>
      </c>
      <c r="AM436" s="48">
        <f t="shared" ref="AM436" si="239">SQRT((1+$AB$7)/(1-$AB$7))*TAN(AN436/2)</f>
        <v>0</v>
      </c>
      <c r="AN436" s="48">
        <f t="shared" ref="AN436" si="240">$AU436+$AB$7*SIN(AO436)</f>
        <v>0</v>
      </c>
      <c r="AO436" s="48">
        <f t="shared" ref="AO436" si="241">$AU436+$AB$7*SIN(AP436)</f>
        <v>0</v>
      </c>
      <c r="AP436" s="48">
        <f t="shared" ref="AP436" si="242">$AU436+$AB$7*SIN(AQ436)</f>
        <v>0</v>
      </c>
      <c r="AQ436" s="48">
        <f t="shared" ref="AQ436" si="243">$AU436+$AB$7*SIN(AR436)</f>
        <v>0</v>
      </c>
      <c r="AR436" s="48">
        <f t="shared" ref="AR436" si="244">$AU436+$AB$7*SIN(AS436)</f>
        <v>0</v>
      </c>
      <c r="AS436" s="48">
        <f t="shared" ref="AS436" si="245">$AU436+$AB$7*SIN(AT436)</f>
        <v>0</v>
      </c>
      <c r="AT436" s="48">
        <f t="shared" ref="AT436" si="246">$AU436+$AB$7*SIN(AU436)</f>
        <v>0</v>
      </c>
      <c r="AU436" s="48">
        <f t="shared" ref="AU436" si="247">RADIANS($AB$9)+$AB$18*(F436-AB$15)</f>
        <v>0</v>
      </c>
    </row>
    <row r="437" spans="1:47" ht="12.95" customHeight="1" x14ac:dyDescent="0.2">
      <c r="A437" s="20"/>
      <c r="B437" s="182"/>
      <c r="C437" s="20"/>
      <c r="D437" s="20"/>
    </row>
    <row r="438" spans="1:47" ht="12.95" customHeight="1" x14ac:dyDescent="0.2">
      <c r="A438" s="20"/>
      <c r="B438" s="182"/>
      <c r="C438" s="20"/>
      <c r="D438" s="20"/>
    </row>
    <row r="439" spans="1:47" ht="12.95" customHeight="1" x14ac:dyDescent="0.2">
      <c r="A439" s="20"/>
      <c r="B439" s="20"/>
      <c r="C439" s="20"/>
      <c r="D439" s="20"/>
    </row>
    <row r="440" spans="1:47" ht="12.95" customHeight="1" x14ac:dyDescent="0.2">
      <c r="A440" s="20"/>
      <c r="B440" s="20"/>
      <c r="C440" s="20"/>
      <c r="D440" s="20"/>
    </row>
    <row r="441" spans="1:47" ht="12.95" customHeight="1" x14ac:dyDescent="0.2">
      <c r="A441" s="20"/>
      <c r="B441" s="20"/>
      <c r="C441" s="20"/>
      <c r="D441" s="20"/>
    </row>
    <row r="442" spans="1:47" ht="12.95" customHeight="1" x14ac:dyDescent="0.2">
      <c r="A442" s="20"/>
      <c r="B442" s="20"/>
      <c r="C442" s="20"/>
      <c r="D442" s="20"/>
    </row>
    <row r="443" spans="1:47" ht="12.95" customHeight="1" x14ac:dyDescent="0.2">
      <c r="A443" s="20"/>
      <c r="B443" s="20"/>
      <c r="C443" s="20"/>
      <c r="D443" s="35"/>
    </row>
    <row r="444" spans="1:47" ht="12.95" customHeight="1" x14ac:dyDescent="0.2">
      <c r="A444" s="20"/>
      <c r="B444" s="20"/>
      <c r="C444" s="20"/>
      <c r="D444" s="35"/>
    </row>
    <row r="445" spans="1:47" ht="12.95" customHeight="1" x14ac:dyDescent="0.2">
      <c r="A445" s="20"/>
      <c r="B445" s="20"/>
      <c r="C445" s="20"/>
      <c r="D445" s="35"/>
    </row>
    <row r="446" spans="1:47" ht="12.95" customHeight="1" x14ac:dyDescent="0.2">
      <c r="A446" s="20"/>
      <c r="B446" s="20"/>
      <c r="C446" s="20"/>
      <c r="D446" s="20"/>
    </row>
    <row r="447" spans="1:47" ht="12.95" customHeight="1" x14ac:dyDescent="0.2">
      <c r="A447" s="20"/>
      <c r="B447" s="20"/>
      <c r="C447" s="20"/>
      <c r="D447" s="20"/>
    </row>
    <row r="448" spans="1:47" ht="12.95" customHeight="1" x14ac:dyDescent="0.2">
      <c r="A448" s="20"/>
      <c r="B448" s="20"/>
      <c r="C448" s="20"/>
      <c r="D448" s="20"/>
    </row>
    <row r="449" spans="1:4" ht="12.95" customHeight="1" x14ac:dyDescent="0.2">
      <c r="A449" s="20"/>
      <c r="B449" s="20"/>
      <c r="C449" s="20"/>
      <c r="D449" s="20"/>
    </row>
    <row r="450" spans="1:4" ht="12.95" customHeight="1" x14ac:dyDescent="0.2">
      <c r="A450" s="20"/>
      <c r="B450" s="20"/>
      <c r="C450" s="20"/>
      <c r="D450" s="20"/>
    </row>
    <row r="451" spans="1:4" ht="12.95" customHeight="1" x14ac:dyDescent="0.2">
      <c r="A451" s="20"/>
      <c r="B451" s="20"/>
      <c r="C451" s="20"/>
      <c r="D451" s="20"/>
    </row>
    <row r="452" spans="1:4" ht="12.95" customHeight="1" x14ac:dyDescent="0.2">
      <c r="A452" s="20"/>
      <c r="B452" s="20"/>
      <c r="C452" s="20"/>
      <c r="D452" s="20"/>
    </row>
    <row r="453" spans="1:4" ht="12.95" customHeight="1" x14ac:dyDescent="0.2">
      <c r="A453" s="20"/>
      <c r="B453" s="20"/>
      <c r="C453" s="20"/>
      <c r="D453" s="20"/>
    </row>
    <row r="454" spans="1:4" ht="12.95" customHeight="1" x14ac:dyDescent="0.2">
      <c r="A454" s="20"/>
      <c r="B454" s="20"/>
      <c r="C454" s="20"/>
      <c r="D454" s="20"/>
    </row>
    <row r="455" spans="1:4" ht="12.95" customHeight="1" x14ac:dyDescent="0.2">
      <c r="A455" s="20"/>
      <c r="B455" s="20"/>
      <c r="C455" s="20"/>
      <c r="D455" s="20"/>
    </row>
    <row r="456" spans="1:4" ht="12.95" customHeight="1" x14ac:dyDescent="0.2">
      <c r="A456" s="20"/>
      <c r="B456" s="20"/>
      <c r="C456" s="20"/>
      <c r="D456" s="20"/>
    </row>
    <row r="457" spans="1:4" ht="12.95" customHeight="1" x14ac:dyDescent="0.2">
      <c r="A457" s="20"/>
      <c r="B457" s="20"/>
      <c r="C457" s="20"/>
      <c r="D457" s="20"/>
    </row>
    <row r="458" spans="1:4" ht="12.95" customHeight="1" x14ac:dyDescent="0.2">
      <c r="A458" s="20"/>
      <c r="B458" s="20"/>
      <c r="C458" s="20"/>
      <c r="D458" s="20"/>
    </row>
    <row r="459" spans="1:4" ht="12.95" customHeight="1" x14ac:dyDescent="0.2">
      <c r="A459" s="20"/>
      <c r="B459" s="20"/>
      <c r="C459" s="20"/>
      <c r="D459" s="20"/>
    </row>
    <row r="460" spans="1:4" ht="12.95" customHeight="1" x14ac:dyDescent="0.2">
      <c r="A460" s="20"/>
      <c r="B460" s="20"/>
      <c r="C460" s="20"/>
      <c r="D460" s="20"/>
    </row>
    <row r="461" spans="1:4" ht="12.95" customHeight="1" x14ac:dyDescent="0.2">
      <c r="A461" s="20"/>
      <c r="B461" s="20"/>
      <c r="C461" s="20"/>
      <c r="D461" s="20"/>
    </row>
    <row r="462" spans="1:4" ht="12.95" customHeight="1" x14ac:dyDescent="0.2">
      <c r="A462" s="20"/>
      <c r="B462" s="20"/>
      <c r="C462" s="20"/>
      <c r="D462" s="20"/>
    </row>
    <row r="463" spans="1:4" ht="12.95" customHeight="1" x14ac:dyDescent="0.2">
      <c r="A463" s="20"/>
      <c r="B463" s="20"/>
      <c r="C463" s="20"/>
      <c r="D463" s="20"/>
    </row>
    <row r="464" spans="1:4" ht="12.95" customHeight="1" x14ac:dyDescent="0.2">
      <c r="A464" s="20"/>
      <c r="B464" s="20"/>
      <c r="C464" s="20"/>
      <c r="D464" s="20"/>
    </row>
    <row r="465" spans="1:4" ht="12.95" customHeight="1" x14ac:dyDescent="0.2">
      <c r="A465" s="20"/>
      <c r="B465" s="20"/>
      <c r="C465" s="20"/>
      <c r="D465" s="20"/>
    </row>
    <row r="466" spans="1:4" ht="12.95" customHeight="1" x14ac:dyDescent="0.2">
      <c r="A466" s="20"/>
      <c r="B466" s="20"/>
      <c r="C466" s="20"/>
      <c r="D466" s="20"/>
    </row>
    <row r="467" spans="1:4" ht="12.95" customHeight="1" x14ac:dyDescent="0.2">
      <c r="A467" s="20"/>
      <c r="B467" s="20"/>
      <c r="C467" s="20"/>
      <c r="D467" s="20"/>
    </row>
    <row r="468" spans="1:4" ht="12.95" customHeight="1" x14ac:dyDescent="0.2">
      <c r="A468" s="20"/>
      <c r="B468" s="20"/>
      <c r="C468" s="20"/>
      <c r="D468" s="20"/>
    </row>
    <row r="469" spans="1:4" ht="12.95" customHeight="1" x14ac:dyDescent="0.2">
      <c r="A469" s="20"/>
      <c r="B469" s="20"/>
      <c r="C469" s="20"/>
      <c r="D469" s="20"/>
    </row>
    <row r="470" spans="1:4" ht="12.95" customHeight="1" x14ac:dyDescent="0.2">
      <c r="A470" s="20"/>
      <c r="B470" s="20"/>
      <c r="C470" s="20"/>
      <c r="D470" s="20"/>
    </row>
    <row r="471" spans="1:4" ht="12.95" customHeight="1" x14ac:dyDescent="0.2">
      <c r="A471" s="20"/>
      <c r="B471" s="20"/>
      <c r="C471" s="20"/>
      <c r="D471" s="20"/>
    </row>
    <row r="472" spans="1:4" ht="12.95" customHeight="1" x14ac:dyDescent="0.2">
      <c r="A472" s="20"/>
      <c r="B472" s="20"/>
      <c r="C472" s="20"/>
      <c r="D472" s="20"/>
    </row>
    <row r="473" spans="1:4" ht="12.95" customHeight="1" x14ac:dyDescent="0.2">
      <c r="A473" s="20"/>
      <c r="B473" s="20"/>
      <c r="C473" s="20"/>
      <c r="D473" s="20"/>
    </row>
    <row r="474" spans="1:4" ht="12.95" customHeight="1" x14ac:dyDescent="0.2">
      <c r="A474" s="20"/>
      <c r="B474" s="20"/>
      <c r="C474" s="20"/>
      <c r="D474" s="20"/>
    </row>
    <row r="475" spans="1:4" ht="12.95" customHeight="1" x14ac:dyDescent="0.2">
      <c r="A475" s="20"/>
      <c r="B475" s="20"/>
      <c r="C475" s="20"/>
      <c r="D475" s="20"/>
    </row>
    <row r="476" spans="1:4" ht="12.95" customHeight="1" x14ac:dyDescent="0.2">
      <c r="A476" s="20"/>
      <c r="B476" s="20"/>
      <c r="C476" s="20"/>
      <c r="D476" s="20"/>
    </row>
    <row r="477" spans="1:4" ht="12.95" customHeight="1" x14ac:dyDescent="0.2">
      <c r="A477" s="20"/>
      <c r="B477" s="20"/>
      <c r="C477" s="20"/>
      <c r="D477" s="20"/>
    </row>
    <row r="478" spans="1:4" ht="12.95" customHeight="1" x14ac:dyDescent="0.2">
      <c r="A478" s="20"/>
      <c r="B478" s="20"/>
      <c r="C478" s="20"/>
      <c r="D478" s="20"/>
    </row>
    <row r="479" spans="1:4" ht="12.95" customHeight="1" x14ac:dyDescent="0.2">
      <c r="A479" s="20"/>
      <c r="B479" s="20"/>
      <c r="C479" s="20"/>
      <c r="D479" s="20"/>
    </row>
    <row r="480" spans="1:4" ht="12.95" customHeight="1" x14ac:dyDescent="0.2">
      <c r="A480" s="20"/>
      <c r="B480" s="20"/>
      <c r="C480" s="20"/>
      <c r="D480" s="20"/>
    </row>
    <row r="481" spans="1:4" ht="12.95" customHeight="1" x14ac:dyDescent="0.2">
      <c r="A481" s="20"/>
      <c r="B481" s="20"/>
      <c r="C481" s="20"/>
      <c r="D481" s="20"/>
    </row>
    <row r="482" spans="1:4" ht="12.95" customHeight="1" x14ac:dyDescent="0.2">
      <c r="A482" s="20"/>
      <c r="B482" s="20"/>
      <c r="C482" s="20"/>
      <c r="D482" s="20"/>
    </row>
    <row r="483" spans="1:4" ht="12.95" customHeight="1" x14ac:dyDescent="0.2">
      <c r="A483" s="20"/>
      <c r="B483" s="20"/>
      <c r="C483" s="20"/>
      <c r="D483" s="20"/>
    </row>
    <row r="484" spans="1:4" ht="12.95" customHeight="1" x14ac:dyDescent="0.2">
      <c r="A484" s="20"/>
      <c r="B484" s="20"/>
      <c r="C484" s="20"/>
      <c r="D484" s="20"/>
    </row>
    <row r="485" spans="1:4" ht="12.95" customHeight="1" x14ac:dyDescent="0.2">
      <c r="A485" s="20"/>
      <c r="B485" s="20"/>
      <c r="C485" s="20"/>
      <c r="D485" s="20"/>
    </row>
    <row r="486" spans="1:4" ht="12.95" customHeight="1" x14ac:dyDescent="0.2">
      <c r="A486" s="20"/>
      <c r="B486" s="20"/>
      <c r="C486" s="20"/>
      <c r="D486" s="20"/>
    </row>
    <row r="487" spans="1:4" ht="12.95" customHeight="1" x14ac:dyDescent="0.2">
      <c r="A487" s="20"/>
      <c r="B487" s="20"/>
      <c r="C487" s="20"/>
      <c r="D487" s="20"/>
    </row>
    <row r="488" spans="1:4" ht="12.95" customHeight="1" x14ac:dyDescent="0.2">
      <c r="A488" s="20"/>
      <c r="B488" s="20"/>
      <c r="C488" s="20"/>
      <c r="D488" s="20"/>
    </row>
    <row r="489" spans="1:4" ht="12.95" customHeight="1" x14ac:dyDescent="0.2">
      <c r="A489" s="20"/>
      <c r="B489" s="20"/>
      <c r="C489" s="20"/>
      <c r="D489" s="20"/>
    </row>
    <row r="490" spans="1:4" ht="12.95" customHeight="1" x14ac:dyDescent="0.2">
      <c r="A490" s="20"/>
      <c r="B490" s="20"/>
      <c r="C490" s="20"/>
      <c r="D490" s="20"/>
    </row>
    <row r="491" spans="1:4" ht="12.95" customHeight="1" x14ac:dyDescent="0.2">
      <c r="A491" s="20"/>
      <c r="B491" s="20"/>
      <c r="C491" s="20"/>
      <c r="D491" s="20"/>
    </row>
    <row r="492" spans="1:4" ht="12.95" customHeight="1" x14ac:dyDescent="0.2">
      <c r="A492" s="20"/>
      <c r="B492" s="20"/>
      <c r="C492" s="20"/>
      <c r="D492" s="20"/>
    </row>
    <row r="493" spans="1:4" ht="12.95" customHeight="1" x14ac:dyDescent="0.2">
      <c r="A493" s="20"/>
      <c r="B493" s="20"/>
      <c r="C493" s="20"/>
      <c r="D493" s="20"/>
    </row>
    <row r="494" spans="1:4" ht="12.95" customHeight="1" x14ac:dyDescent="0.2">
      <c r="A494" s="20"/>
      <c r="B494" s="20"/>
      <c r="C494" s="20"/>
      <c r="D494" s="20"/>
    </row>
    <row r="495" spans="1:4" ht="12.95" customHeight="1" x14ac:dyDescent="0.2">
      <c r="A495" s="20"/>
      <c r="B495" s="20"/>
      <c r="C495" s="20"/>
      <c r="D495" s="20"/>
    </row>
    <row r="496" spans="1:4" ht="12.95" customHeight="1" x14ac:dyDescent="0.2">
      <c r="A496" s="20"/>
      <c r="B496" s="20"/>
      <c r="C496" s="20"/>
      <c r="D496" s="20"/>
    </row>
    <row r="497" spans="1:4" ht="12.95" customHeight="1" x14ac:dyDescent="0.2">
      <c r="A497" s="20"/>
      <c r="B497" s="20"/>
      <c r="C497" s="20"/>
      <c r="D497" s="20"/>
    </row>
    <row r="498" spans="1:4" ht="12.95" customHeight="1" x14ac:dyDescent="0.2">
      <c r="A498" s="20"/>
      <c r="B498" s="20"/>
      <c r="C498" s="20"/>
      <c r="D498" s="20"/>
    </row>
    <row r="499" spans="1:4" ht="12.95" customHeight="1" x14ac:dyDescent="0.2">
      <c r="A499" s="20"/>
      <c r="B499" s="20"/>
      <c r="C499" s="20"/>
      <c r="D499" s="20"/>
    </row>
    <row r="500" spans="1:4" ht="12.95" customHeight="1" x14ac:dyDescent="0.2">
      <c r="A500" s="20"/>
      <c r="B500" s="20"/>
      <c r="C500" s="20"/>
      <c r="D500" s="20"/>
    </row>
    <row r="501" spans="1:4" ht="12.95" customHeight="1" x14ac:dyDescent="0.2">
      <c r="A501" s="20"/>
      <c r="B501" s="20"/>
      <c r="C501" s="20"/>
      <c r="D501" s="20"/>
    </row>
    <row r="502" spans="1:4" ht="12.95" customHeight="1" x14ac:dyDescent="0.2">
      <c r="A502" s="20"/>
      <c r="B502" s="20"/>
      <c r="C502" s="20"/>
      <c r="D502" s="20"/>
    </row>
    <row r="503" spans="1:4" ht="12.95" customHeight="1" x14ac:dyDescent="0.2">
      <c r="A503" s="20"/>
      <c r="B503" s="20"/>
      <c r="C503" s="20"/>
      <c r="D503" s="20"/>
    </row>
    <row r="504" spans="1:4" ht="12.95" customHeight="1" x14ac:dyDescent="0.2">
      <c r="A504" s="20"/>
      <c r="B504" s="20"/>
      <c r="C504" s="20"/>
      <c r="D504" s="20"/>
    </row>
    <row r="505" spans="1:4" ht="12.95" customHeight="1" x14ac:dyDescent="0.2">
      <c r="A505" s="20"/>
      <c r="B505" s="20"/>
      <c r="C505" s="20"/>
      <c r="D505" s="20"/>
    </row>
    <row r="506" spans="1:4" ht="12.95" customHeight="1" x14ac:dyDescent="0.2">
      <c r="A506" s="20"/>
      <c r="B506" s="20"/>
      <c r="C506" s="20"/>
      <c r="D506" s="20"/>
    </row>
    <row r="507" spans="1:4" ht="12.95" customHeight="1" x14ac:dyDescent="0.2">
      <c r="A507" s="20"/>
      <c r="B507" s="20"/>
      <c r="C507" s="20"/>
      <c r="D507" s="20"/>
    </row>
    <row r="508" spans="1:4" ht="12.95" customHeight="1" x14ac:dyDescent="0.2">
      <c r="A508" s="20"/>
      <c r="B508" s="20"/>
      <c r="C508" s="20"/>
      <c r="D508" s="20"/>
    </row>
    <row r="509" spans="1:4" ht="12.95" customHeight="1" x14ac:dyDescent="0.2">
      <c r="A509" s="20"/>
      <c r="B509" s="20"/>
      <c r="C509" s="20"/>
      <c r="D509" s="20"/>
    </row>
    <row r="510" spans="1:4" ht="12.95" customHeight="1" x14ac:dyDescent="0.2">
      <c r="A510" s="20"/>
      <c r="B510" s="20"/>
      <c r="C510" s="20"/>
      <c r="D510" s="20"/>
    </row>
    <row r="511" spans="1:4" ht="12.95" customHeight="1" x14ac:dyDescent="0.2">
      <c r="A511" s="20"/>
      <c r="B511" s="20"/>
      <c r="C511" s="20"/>
      <c r="D511" s="20"/>
    </row>
    <row r="512" spans="1:4" ht="12.95" customHeight="1" x14ac:dyDescent="0.2">
      <c r="A512" s="20"/>
      <c r="B512" s="20"/>
      <c r="C512" s="20"/>
      <c r="D512" s="20"/>
    </row>
    <row r="513" spans="1:4" ht="12.95" customHeight="1" x14ac:dyDescent="0.2">
      <c r="A513" s="20"/>
      <c r="B513" s="20"/>
      <c r="C513" s="20"/>
      <c r="D513" s="20"/>
    </row>
    <row r="514" spans="1:4" ht="12.95" customHeight="1" x14ac:dyDescent="0.2">
      <c r="A514" s="20"/>
      <c r="B514" s="20"/>
      <c r="C514" s="20"/>
      <c r="D514" s="20"/>
    </row>
    <row r="515" spans="1:4" ht="12.95" customHeight="1" x14ac:dyDescent="0.2">
      <c r="A515" s="20"/>
      <c r="B515" s="20"/>
      <c r="C515" s="20"/>
      <c r="D515" s="20"/>
    </row>
    <row r="516" spans="1:4" ht="12.95" customHeight="1" x14ac:dyDescent="0.2">
      <c r="A516" s="20"/>
      <c r="B516" s="20"/>
      <c r="C516" s="20"/>
      <c r="D516" s="20"/>
    </row>
    <row r="517" spans="1:4" ht="12.95" customHeight="1" x14ac:dyDescent="0.2">
      <c r="A517" s="20"/>
      <c r="B517" s="20"/>
      <c r="C517" s="20"/>
      <c r="D517" s="20"/>
    </row>
    <row r="518" spans="1:4" ht="12.95" customHeight="1" x14ac:dyDescent="0.2">
      <c r="A518" s="20"/>
      <c r="B518" s="20"/>
      <c r="C518" s="20"/>
      <c r="D518" s="20"/>
    </row>
    <row r="519" spans="1:4" ht="12.95" customHeight="1" x14ac:dyDescent="0.2">
      <c r="A519" s="20"/>
      <c r="B519" s="20"/>
      <c r="C519" s="20"/>
      <c r="D519" s="20"/>
    </row>
    <row r="520" spans="1:4" ht="12.95" customHeight="1" x14ac:dyDescent="0.2">
      <c r="A520" s="20"/>
      <c r="B520" s="20"/>
      <c r="C520" s="20"/>
      <c r="D520" s="20"/>
    </row>
    <row r="521" spans="1:4" ht="12.95" customHeight="1" x14ac:dyDescent="0.2">
      <c r="A521" s="20"/>
      <c r="B521" s="20"/>
      <c r="C521" s="20"/>
      <c r="D521" s="20"/>
    </row>
    <row r="522" spans="1:4" ht="12.95" customHeight="1" x14ac:dyDescent="0.2">
      <c r="A522" s="20"/>
      <c r="B522" s="20"/>
      <c r="C522" s="20"/>
      <c r="D522" s="20"/>
    </row>
    <row r="523" spans="1:4" ht="12.95" customHeight="1" x14ac:dyDescent="0.2">
      <c r="A523" s="20"/>
      <c r="B523" s="20"/>
      <c r="C523" s="20"/>
      <c r="D523" s="20"/>
    </row>
    <row r="524" spans="1:4" ht="12.95" customHeight="1" x14ac:dyDescent="0.2">
      <c r="A524" s="20"/>
      <c r="B524" s="20"/>
      <c r="C524" s="20"/>
      <c r="D524" s="20"/>
    </row>
    <row r="525" spans="1:4" ht="12.95" customHeight="1" x14ac:dyDescent="0.2">
      <c r="A525" s="20"/>
      <c r="B525" s="20"/>
      <c r="C525" s="20"/>
      <c r="D525" s="20"/>
    </row>
    <row r="526" spans="1:4" ht="12.95" customHeight="1" x14ac:dyDescent="0.2">
      <c r="A526" s="20"/>
      <c r="B526" s="20"/>
      <c r="C526" s="20"/>
      <c r="D526" s="20"/>
    </row>
    <row r="527" spans="1:4" ht="12.95" customHeight="1" x14ac:dyDescent="0.2">
      <c r="A527" s="20"/>
      <c r="B527" s="20"/>
      <c r="C527" s="20"/>
      <c r="D527" s="20"/>
    </row>
    <row r="528" spans="1:4" ht="12.95" customHeight="1" x14ac:dyDescent="0.2">
      <c r="A528" s="20"/>
      <c r="B528" s="20"/>
      <c r="C528" s="20"/>
      <c r="D528" s="20"/>
    </row>
    <row r="529" spans="1:4" ht="12.95" customHeight="1" x14ac:dyDescent="0.2">
      <c r="A529" s="20"/>
      <c r="B529" s="20"/>
      <c r="C529" s="20"/>
      <c r="D529" s="20"/>
    </row>
    <row r="530" spans="1:4" ht="12.95" customHeight="1" x14ac:dyDescent="0.2">
      <c r="A530" s="20"/>
      <c r="B530" s="20"/>
      <c r="C530" s="20"/>
      <c r="D530" s="20"/>
    </row>
    <row r="531" spans="1:4" ht="12.95" customHeight="1" x14ac:dyDescent="0.2">
      <c r="A531" s="20"/>
      <c r="B531" s="20"/>
      <c r="C531" s="20"/>
      <c r="D531" s="20"/>
    </row>
    <row r="532" spans="1:4" ht="12.95" customHeight="1" x14ac:dyDescent="0.2">
      <c r="A532" s="20"/>
      <c r="B532" s="20"/>
      <c r="C532" s="20"/>
      <c r="D532" s="20"/>
    </row>
    <row r="533" spans="1:4" ht="12.95" customHeight="1" x14ac:dyDescent="0.2">
      <c r="A533" s="20"/>
      <c r="B533" s="20"/>
      <c r="C533" s="20"/>
      <c r="D533" s="20"/>
    </row>
    <row r="534" spans="1:4" ht="12.95" customHeight="1" x14ac:dyDescent="0.2">
      <c r="A534" s="20"/>
      <c r="B534" s="20"/>
      <c r="C534" s="20"/>
      <c r="D534" s="20"/>
    </row>
    <row r="535" spans="1:4" ht="12.95" customHeight="1" x14ac:dyDescent="0.2">
      <c r="A535" s="20"/>
      <c r="B535" s="20"/>
      <c r="C535" s="20"/>
      <c r="D535" s="20"/>
    </row>
    <row r="536" spans="1:4" ht="12.95" customHeight="1" x14ac:dyDescent="0.2">
      <c r="A536" s="20"/>
      <c r="B536" s="20"/>
      <c r="C536" s="20"/>
      <c r="D536" s="20"/>
    </row>
    <row r="537" spans="1:4" ht="12.95" customHeight="1" x14ac:dyDescent="0.2">
      <c r="A537" s="20"/>
      <c r="B537" s="20"/>
      <c r="C537" s="20"/>
      <c r="D537" s="20"/>
    </row>
    <row r="538" spans="1:4" ht="12.95" customHeight="1" x14ac:dyDescent="0.2">
      <c r="A538" s="20"/>
      <c r="B538" s="20"/>
      <c r="C538" s="20"/>
      <c r="D538" s="20"/>
    </row>
    <row r="539" spans="1:4" ht="12.95" customHeight="1" x14ac:dyDescent="0.2">
      <c r="A539" s="20"/>
      <c r="B539" s="20"/>
      <c r="C539" s="20"/>
      <c r="D539" s="20"/>
    </row>
    <row r="540" spans="1:4" ht="12.95" customHeight="1" x14ac:dyDescent="0.2">
      <c r="A540" s="20"/>
      <c r="B540" s="20"/>
      <c r="C540" s="20"/>
      <c r="D540" s="20"/>
    </row>
    <row r="541" spans="1:4" ht="12.95" customHeight="1" x14ac:dyDescent="0.2">
      <c r="A541" s="20"/>
      <c r="B541" s="20"/>
      <c r="C541" s="20"/>
      <c r="D541" s="20"/>
    </row>
    <row r="542" spans="1:4" ht="12.95" customHeight="1" x14ac:dyDescent="0.2">
      <c r="A542" s="20"/>
      <c r="B542" s="20"/>
      <c r="C542" s="20"/>
      <c r="D542" s="20"/>
    </row>
    <row r="543" spans="1:4" ht="12.95" customHeight="1" x14ac:dyDescent="0.2">
      <c r="A543" s="20"/>
      <c r="B543" s="20"/>
      <c r="C543" s="20"/>
      <c r="D543" s="20"/>
    </row>
    <row r="544" spans="1:4" ht="12.95" customHeight="1" x14ac:dyDescent="0.2">
      <c r="A544" s="20"/>
      <c r="B544" s="20"/>
      <c r="C544" s="20"/>
      <c r="D544" s="20"/>
    </row>
    <row r="545" spans="1:4" ht="12.95" customHeight="1" x14ac:dyDescent="0.2">
      <c r="A545" s="20"/>
      <c r="B545" s="20"/>
      <c r="C545" s="20"/>
      <c r="D545" s="20"/>
    </row>
    <row r="546" spans="1:4" ht="12.95" customHeight="1" x14ac:dyDescent="0.2">
      <c r="A546" s="20"/>
      <c r="B546" s="20"/>
      <c r="C546" s="20"/>
      <c r="D546" s="20"/>
    </row>
    <row r="547" spans="1:4" ht="12.95" customHeight="1" x14ac:dyDescent="0.2">
      <c r="A547" s="20"/>
      <c r="B547" s="20"/>
      <c r="C547" s="20"/>
      <c r="D547" s="20"/>
    </row>
    <row r="548" spans="1:4" ht="12.95" customHeight="1" x14ac:dyDescent="0.2">
      <c r="A548" s="20"/>
      <c r="B548" s="20"/>
      <c r="C548" s="20"/>
      <c r="D548" s="20"/>
    </row>
    <row r="549" spans="1:4" ht="12.95" customHeight="1" x14ac:dyDescent="0.2">
      <c r="A549" s="20"/>
      <c r="B549" s="20"/>
      <c r="C549" s="20"/>
      <c r="D549" s="20"/>
    </row>
    <row r="550" spans="1:4" ht="12.95" customHeight="1" x14ac:dyDescent="0.2">
      <c r="A550" s="20"/>
      <c r="B550" s="20"/>
      <c r="C550" s="20"/>
      <c r="D550" s="20"/>
    </row>
    <row r="551" spans="1:4" ht="12.95" customHeight="1" x14ac:dyDescent="0.2">
      <c r="A551" s="20"/>
      <c r="B551" s="20"/>
      <c r="C551" s="20"/>
      <c r="D551" s="20"/>
    </row>
    <row r="552" spans="1:4" ht="12.95" customHeight="1" x14ac:dyDescent="0.2">
      <c r="A552" s="20"/>
      <c r="B552" s="20"/>
      <c r="C552" s="20"/>
      <c r="D552" s="20"/>
    </row>
    <row r="553" spans="1:4" ht="12.95" customHeight="1" x14ac:dyDescent="0.2">
      <c r="A553" s="20"/>
      <c r="B553" s="20"/>
      <c r="C553" s="20"/>
      <c r="D553" s="20"/>
    </row>
    <row r="554" spans="1:4" ht="12.95" customHeight="1" x14ac:dyDescent="0.2">
      <c r="A554" s="20"/>
      <c r="B554" s="20"/>
      <c r="C554" s="20"/>
      <c r="D554" s="20"/>
    </row>
    <row r="555" spans="1:4" ht="12.95" customHeight="1" x14ac:dyDescent="0.2">
      <c r="A555" s="20"/>
      <c r="B555" s="20"/>
      <c r="C555" s="20"/>
      <c r="D555" s="20"/>
    </row>
    <row r="556" spans="1:4" ht="12.95" customHeight="1" x14ac:dyDescent="0.2">
      <c r="A556" s="20"/>
      <c r="B556" s="20"/>
      <c r="C556" s="20"/>
      <c r="D556" s="20"/>
    </row>
    <row r="557" spans="1:4" ht="12.95" customHeight="1" x14ac:dyDescent="0.2">
      <c r="A557" s="20"/>
      <c r="B557" s="20"/>
      <c r="C557" s="20"/>
      <c r="D557" s="20"/>
    </row>
    <row r="558" spans="1:4" ht="12.95" customHeight="1" x14ac:dyDescent="0.2">
      <c r="A558" s="20"/>
      <c r="B558" s="20"/>
      <c r="C558" s="20"/>
      <c r="D558" s="20"/>
    </row>
    <row r="559" spans="1:4" ht="12.95" customHeight="1" x14ac:dyDescent="0.2">
      <c r="A559" s="20"/>
      <c r="B559" s="20"/>
      <c r="C559" s="20"/>
      <c r="D559" s="20"/>
    </row>
    <row r="560" spans="1:4" ht="12.95" customHeight="1" x14ac:dyDescent="0.2">
      <c r="A560" s="20"/>
      <c r="B560" s="20"/>
      <c r="C560" s="20"/>
      <c r="D560" s="20"/>
    </row>
    <row r="561" spans="1:4" ht="12.95" customHeight="1" x14ac:dyDescent="0.2">
      <c r="A561" s="20"/>
      <c r="B561" s="20"/>
      <c r="C561" s="20"/>
      <c r="D561" s="20"/>
    </row>
    <row r="562" spans="1:4" ht="12.95" customHeight="1" x14ac:dyDescent="0.2">
      <c r="A562" s="20"/>
      <c r="B562" s="20"/>
      <c r="C562" s="20"/>
      <c r="D562" s="20"/>
    </row>
    <row r="563" spans="1:4" ht="12.95" customHeight="1" x14ac:dyDescent="0.2">
      <c r="A563" s="20"/>
      <c r="B563" s="20"/>
      <c r="C563" s="20"/>
      <c r="D563" s="20"/>
    </row>
    <row r="564" spans="1:4" ht="12.95" customHeight="1" x14ac:dyDescent="0.2">
      <c r="A564" s="20"/>
      <c r="B564" s="20"/>
      <c r="C564" s="20"/>
      <c r="D564" s="20"/>
    </row>
    <row r="565" spans="1:4" ht="12.95" customHeight="1" x14ac:dyDescent="0.2">
      <c r="A565" s="20"/>
      <c r="B565" s="20"/>
      <c r="C565" s="20"/>
      <c r="D565" s="20"/>
    </row>
    <row r="566" spans="1:4" ht="12.95" customHeight="1" x14ac:dyDescent="0.2">
      <c r="A566" s="20"/>
      <c r="B566" s="20"/>
      <c r="C566" s="20"/>
      <c r="D566" s="20"/>
    </row>
    <row r="567" spans="1:4" ht="12.95" customHeight="1" x14ac:dyDescent="0.2">
      <c r="A567" s="20"/>
      <c r="B567" s="20"/>
      <c r="C567" s="20"/>
      <c r="D567" s="20"/>
    </row>
    <row r="568" spans="1:4" ht="12.95" customHeight="1" x14ac:dyDescent="0.2">
      <c r="A568" s="20"/>
      <c r="B568" s="20"/>
      <c r="C568" s="20"/>
      <c r="D568" s="20"/>
    </row>
    <row r="569" spans="1:4" ht="12.95" customHeight="1" x14ac:dyDescent="0.2">
      <c r="A569" s="20"/>
      <c r="B569" s="20"/>
      <c r="C569" s="20"/>
      <c r="D569" s="20"/>
    </row>
    <row r="570" spans="1:4" ht="12.95" customHeight="1" x14ac:dyDescent="0.2">
      <c r="A570" s="20"/>
      <c r="B570" s="20"/>
      <c r="C570" s="20"/>
      <c r="D570" s="20"/>
    </row>
    <row r="571" spans="1:4" ht="12.95" customHeight="1" x14ac:dyDescent="0.2">
      <c r="A571" s="20"/>
      <c r="B571" s="20"/>
      <c r="C571" s="20"/>
      <c r="D571" s="20"/>
    </row>
    <row r="572" spans="1:4" ht="12.95" customHeight="1" x14ac:dyDescent="0.2">
      <c r="A572" s="20"/>
      <c r="B572" s="20"/>
      <c r="C572" s="20"/>
      <c r="D572" s="20"/>
    </row>
    <row r="573" spans="1:4" ht="12.95" customHeight="1" x14ac:dyDescent="0.2">
      <c r="A573" s="20"/>
      <c r="B573" s="20"/>
      <c r="C573" s="20"/>
      <c r="D573" s="20"/>
    </row>
    <row r="574" spans="1:4" ht="12.95" customHeight="1" x14ac:dyDescent="0.2">
      <c r="A574" s="20"/>
      <c r="B574" s="20"/>
      <c r="C574" s="20"/>
      <c r="D574" s="20"/>
    </row>
    <row r="575" spans="1:4" ht="12.95" customHeight="1" x14ac:dyDescent="0.2">
      <c r="A575" s="20"/>
      <c r="B575" s="20"/>
      <c r="C575" s="20"/>
      <c r="D575" s="20"/>
    </row>
    <row r="576" spans="1:4" ht="12.95" customHeight="1" x14ac:dyDescent="0.2">
      <c r="A576" s="20"/>
      <c r="B576" s="20"/>
      <c r="C576" s="20"/>
      <c r="D576" s="20"/>
    </row>
    <row r="577" spans="1:4" ht="12.95" customHeight="1" x14ac:dyDescent="0.2">
      <c r="A577" s="20"/>
      <c r="B577" s="20"/>
      <c r="C577" s="20"/>
      <c r="D577" s="20"/>
    </row>
    <row r="578" spans="1:4" ht="12.95" customHeight="1" x14ac:dyDescent="0.2">
      <c r="A578" s="20"/>
      <c r="B578" s="20"/>
      <c r="C578" s="20"/>
      <c r="D578" s="20"/>
    </row>
    <row r="579" spans="1:4" ht="12.95" customHeight="1" x14ac:dyDescent="0.2">
      <c r="A579" s="20"/>
      <c r="B579" s="20"/>
      <c r="C579" s="20"/>
      <c r="D579" s="20"/>
    </row>
    <row r="580" spans="1:4" ht="12.95" customHeight="1" x14ac:dyDescent="0.2">
      <c r="A580" s="20"/>
      <c r="B580" s="20"/>
      <c r="C580" s="20"/>
      <c r="D580" s="20"/>
    </row>
    <row r="581" spans="1:4" ht="12.95" customHeight="1" x14ac:dyDescent="0.2">
      <c r="A581" s="20"/>
      <c r="B581" s="20"/>
      <c r="C581" s="20"/>
      <c r="D581" s="20"/>
    </row>
    <row r="582" spans="1:4" ht="12.95" customHeight="1" x14ac:dyDescent="0.2">
      <c r="A582" s="20"/>
      <c r="B582" s="20"/>
      <c r="C582" s="20"/>
      <c r="D582" s="20"/>
    </row>
    <row r="583" spans="1:4" ht="12.95" customHeight="1" x14ac:dyDescent="0.2">
      <c r="A583" s="20"/>
      <c r="B583" s="20"/>
      <c r="C583" s="20"/>
      <c r="D583" s="20"/>
    </row>
    <row r="584" spans="1:4" ht="12.95" customHeight="1" x14ac:dyDescent="0.2">
      <c r="A584" s="20"/>
      <c r="B584" s="20"/>
      <c r="C584" s="20"/>
      <c r="D584" s="20"/>
    </row>
    <row r="585" spans="1:4" ht="12.95" customHeight="1" x14ac:dyDescent="0.2">
      <c r="A585" s="20"/>
      <c r="B585" s="20"/>
      <c r="C585" s="20"/>
      <c r="D585" s="20"/>
    </row>
    <row r="586" spans="1:4" ht="12.95" customHeight="1" x14ac:dyDescent="0.2">
      <c r="A586" s="20"/>
      <c r="B586" s="20"/>
      <c r="C586" s="20"/>
      <c r="D586" s="20"/>
    </row>
    <row r="587" spans="1:4" ht="12.95" customHeight="1" x14ac:dyDescent="0.2">
      <c r="A587" s="20"/>
      <c r="B587" s="20"/>
      <c r="C587" s="20"/>
      <c r="D587" s="20"/>
    </row>
    <row r="588" spans="1:4" ht="12.95" customHeight="1" x14ac:dyDescent="0.2">
      <c r="A588" s="20"/>
      <c r="B588" s="20"/>
      <c r="C588" s="20"/>
      <c r="D588" s="20"/>
    </row>
    <row r="589" spans="1:4" ht="12.95" customHeight="1" x14ac:dyDescent="0.2">
      <c r="A589" s="20"/>
      <c r="B589" s="20"/>
      <c r="C589" s="20"/>
      <c r="D589" s="20"/>
    </row>
    <row r="590" spans="1:4" ht="12.95" customHeight="1" x14ac:dyDescent="0.2">
      <c r="A590" s="20"/>
      <c r="B590" s="20"/>
      <c r="C590" s="20"/>
      <c r="D590" s="20"/>
    </row>
    <row r="591" spans="1:4" ht="12.95" customHeight="1" x14ac:dyDescent="0.2">
      <c r="A591" s="20"/>
      <c r="B591" s="20"/>
      <c r="C591" s="20"/>
      <c r="D591" s="20"/>
    </row>
    <row r="592" spans="1:4" ht="12.95" customHeight="1" x14ac:dyDescent="0.2">
      <c r="A592" s="20"/>
      <c r="B592" s="20"/>
      <c r="C592" s="20"/>
      <c r="D592" s="20"/>
    </row>
    <row r="593" spans="1:4" ht="12.95" customHeight="1" x14ac:dyDescent="0.2">
      <c r="A593" s="20"/>
      <c r="B593" s="20"/>
      <c r="C593" s="20"/>
      <c r="D593" s="20"/>
    </row>
    <row r="594" spans="1:4" ht="12.95" customHeight="1" x14ac:dyDescent="0.2">
      <c r="A594" s="20"/>
      <c r="B594" s="20"/>
      <c r="C594" s="20"/>
      <c r="D594" s="20"/>
    </row>
    <row r="595" spans="1:4" ht="12.95" customHeight="1" x14ac:dyDescent="0.2">
      <c r="A595" s="20"/>
      <c r="B595" s="20"/>
      <c r="C595" s="20"/>
      <c r="D595" s="20"/>
    </row>
    <row r="596" spans="1:4" ht="12.95" customHeight="1" x14ac:dyDescent="0.2">
      <c r="A596" s="20"/>
      <c r="B596" s="20"/>
      <c r="C596" s="20"/>
      <c r="D596" s="20"/>
    </row>
    <row r="597" spans="1:4" ht="12.95" customHeight="1" x14ac:dyDescent="0.2">
      <c r="A597" s="20"/>
      <c r="B597" s="20"/>
      <c r="C597" s="20"/>
      <c r="D597" s="20"/>
    </row>
    <row r="598" spans="1:4" ht="12.95" customHeight="1" x14ac:dyDescent="0.2">
      <c r="A598" s="20"/>
      <c r="B598" s="20"/>
      <c r="C598" s="20"/>
      <c r="D598" s="20"/>
    </row>
    <row r="599" spans="1:4" ht="12.95" customHeight="1" x14ac:dyDescent="0.2">
      <c r="A599" s="20"/>
      <c r="B599" s="20"/>
      <c r="C599" s="20"/>
      <c r="D599" s="20"/>
    </row>
    <row r="600" spans="1:4" ht="12.95" customHeight="1" x14ac:dyDescent="0.2">
      <c r="A600" s="20"/>
      <c r="B600" s="20"/>
      <c r="C600" s="20"/>
      <c r="D600" s="20"/>
    </row>
    <row r="601" spans="1:4" ht="12.95" customHeight="1" x14ac:dyDescent="0.2">
      <c r="A601" s="20"/>
      <c r="B601" s="20"/>
      <c r="C601" s="20"/>
      <c r="D601" s="20"/>
    </row>
    <row r="602" spans="1:4" ht="12.95" customHeight="1" x14ac:dyDescent="0.2">
      <c r="A602" s="20"/>
      <c r="B602" s="20"/>
      <c r="C602" s="20"/>
      <c r="D602" s="20"/>
    </row>
    <row r="603" spans="1:4" ht="12.95" customHeight="1" x14ac:dyDescent="0.2">
      <c r="A603" s="20"/>
      <c r="B603" s="20"/>
      <c r="C603" s="20"/>
      <c r="D603" s="20"/>
    </row>
    <row r="604" spans="1:4" ht="12.95" customHeight="1" x14ac:dyDescent="0.2">
      <c r="A604" s="20"/>
      <c r="B604" s="20"/>
      <c r="C604" s="20"/>
      <c r="D604" s="20"/>
    </row>
    <row r="605" spans="1:4" ht="12.95" customHeight="1" x14ac:dyDescent="0.2">
      <c r="A605" s="20"/>
      <c r="B605" s="20"/>
      <c r="C605" s="20"/>
      <c r="D605" s="20"/>
    </row>
    <row r="606" spans="1:4" ht="12.95" customHeight="1" x14ac:dyDescent="0.2">
      <c r="A606" s="20"/>
      <c r="B606" s="20"/>
      <c r="C606" s="20"/>
      <c r="D606" s="20"/>
    </row>
    <row r="607" spans="1:4" ht="12.95" customHeight="1" x14ac:dyDescent="0.2">
      <c r="A607" s="20"/>
      <c r="B607" s="20"/>
      <c r="C607" s="20"/>
      <c r="D607" s="20"/>
    </row>
    <row r="608" spans="1:4" ht="12.95" customHeight="1" x14ac:dyDescent="0.2">
      <c r="A608" s="20"/>
      <c r="B608" s="20"/>
      <c r="C608" s="20"/>
      <c r="D608" s="20"/>
    </row>
    <row r="609" spans="1:4" ht="12.95" customHeight="1" x14ac:dyDescent="0.2">
      <c r="A609" s="20"/>
      <c r="B609" s="20"/>
      <c r="C609" s="20"/>
      <c r="D609" s="20"/>
    </row>
    <row r="610" spans="1:4" ht="12.95" customHeight="1" x14ac:dyDescent="0.2">
      <c r="A610" s="20"/>
      <c r="B610" s="20"/>
      <c r="C610" s="20"/>
      <c r="D610" s="20"/>
    </row>
    <row r="611" spans="1:4" ht="12.95" customHeight="1" x14ac:dyDescent="0.2">
      <c r="A611" s="20"/>
      <c r="B611" s="20"/>
      <c r="C611" s="20"/>
      <c r="D611" s="20"/>
    </row>
    <row r="612" spans="1:4" ht="12.95" customHeight="1" x14ac:dyDescent="0.2">
      <c r="A612" s="20"/>
      <c r="B612" s="20"/>
      <c r="C612" s="20"/>
      <c r="D612" s="20"/>
    </row>
    <row r="613" spans="1:4" ht="12.95" customHeight="1" x14ac:dyDescent="0.2">
      <c r="A613" s="20"/>
      <c r="B613" s="20"/>
      <c r="C613" s="20"/>
      <c r="D613" s="20"/>
    </row>
    <row r="614" spans="1:4" ht="12.95" customHeight="1" x14ac:dyDescent="0.2">
      <c r="A614" s="20"/>
      <c r="B614" s="20"/>
      <c r="C614" s="20"/>
      <c r="D614" s="20"/>
    </row>
    <row r="615" spans="1:4" ht="12.95" customHeight="1" x14ac:dyDescent="0.2">
      <c r="A615" s="20"/>
      <c r="B615" s="20"/>
      <c r="C615" s="20"/>
      <c r="D615" s="20"/>
    </row>
    <row r="616" spans="1:4" ht="12.95" customHeight="1" x14ac:dyDescent="0.2">
      <c r="A616" s="20"/>
      <c r="B616" s="20"/>
      <c r="C616" s="20"/>
      <c r="D616" s="20"/>
    </row>
    <row r="617" spans="1:4" ht="12.95" customHeight="1" x14ac:dyDescent="0.2">
      <c r="A617" s="20"/>
      <c r="B617" s="20"/>
      <c r="C617" s="20"/>
      <c r="D617" s="20"/>
    </row>
    <row r="618" spans="1:4" ht="12.95" customHeight="1" x14ac:dyDescent="0.2">
      <c r="A618" s="20"/>
      <c r="B618" s="20"/>
      <c r="C618" s="20"/>
      <c r="D618" s="20"/>
    </row>
    <row r="619" spans="1:4" ht="12.95" customHeight="1" x14ac:dyDescent="0.2">
      <c r="A619" s="20"/>
      <c r="B619" s="20"/>
      <c r="C619" s="20"/>
      <c r="D619" s="20"/>
    </row>
    <row r="620" spans="1:4" ht="12.95" customHeight="1" x14ac:dyDescent="0.2">
      <c r="A620" s="20"/>
      <c r="B620" s="20"/>
      <c r="C620" s="20"/>
      <c r="D620" s="20"/>
    </row>
    <row r="621" spans="1:4" ht="12.95" customHeight="1" x14ac:dyDescent="0.2">
      <c r="A621" s="20"/>
      <c r="B621" s="20"/>
      <c r="C621" s="20"/>
      <c r="D621" s="20"/>
    </row>
    <row r="622" spans="1:4" ht="12.95" customHeight="1" x14ac:dyDescent="0.2">
      <c r="A622" s="20"/>
      <c r="B622" s="20"/>
      <c r="C622" s="20"/>
      <c r="D622" s="20"/>
    </row>
    <row r="623" spans="1:4" ht="12.95" customHeight="1" x14ac:dyDescent="0.2">
      <c r="A623" s="20"/>
      <c r="B623" s="20"/>
      <c r="C623" s="20"/>
      <c r="D623" s="20"/>
    </row>
    <row r="624" spans="1:4" ht="12.95" customHeight="1" x14ac:dyDescent="0.2">
      <c r="A624" s="20"/>
      <c r="B624" s="20"/>
      <c r="C624" s="20"/>
      <c r="D624" s="20"/>
    </row>
    <row r="625" spans="1:4" ht="12.95" customHeight="1" x14ac:dyDescent="0.2">
      <c r="A625" s="20"/>
      <c r="B625" s="20"/>
      <c r="C625" s="20"/>
      <c r="D625" s="20"/>
    </row>
    <row r="626" spans="1:4" ht="12.95" customHeight="1" x14ac:dyDescent="0.2">
      <c r="A626" s="20"/>
      <c r="B626" s="20"/>
      <c r="C626" s="20"/>
      <c r="D626" s="20"/>
    </row>
    <row r="627" spans="1:4" ht="12.95" customHeight="1" x14ac:dyDescent="0.2">
      <c r="A627" s="20"/>
      <c r="B627" s="20"/>
      <c r="C627" s="20"/>
      <c r="D627" s="20"/>
    </row>
    <row r="628" spans="1:4" ht="12.95" customHeight="1" x14ac:dyDescent="0.2">
      <c r="A628" s="20"/>
      <c r="B628" s="20"/>
      <c r="C628" s="20"/>
      <c r="D628" s="20"/>
    </row>
    <row r="629" spans="1:4" ht="12.95" customHeight="1" x14ac:dyDescent="0.2">
      <c r="A629" s="20"/>
      <c r="B629" s="20"/>
      <c r="C629" s="20"/>
      <c r="D629" s="20"/>
    </row>
    <row r="630" spans="1:4" ht="12.95" customHeight="1" x14ac:dyDescent="0.2">
      <c r="A630" s="20"/>
      <c r="B630" s="20"/>
      <c r="C630" s="20"/>
      <c r="D630" s="20"/>
    </row>
    <row r="631" spans="1:4" ht="12.95" customHeight="1" x14ac:dyDescent="0.2">
      <c r="A631" s="20"/>
      <c r="B631" s="20"/>
      <c r="C631" s="20"/>
      <c r="D631" s="20"/>
    </row>
    <row r="632" spans="1:4" ht="12.95" customHeight="1" x14ac:dyDescent="0.2">
      <c r="A632" s="20"/>
      <c r="B632" s="20"/>
      <c r="C632" s="20"/>
      <c r="D632" s="20"/>
    </row>
    <row r="633" spans="1:4" ht="12.95" customHeight="1" x14ac:dyDescent="0.2">
      <c r="A633" s="20"/>
      <c r="B633" s="20"/>
      <c r="C633" s="20"/>
      <c r="D633" s="20"/>
    </row>
    <row r="634" spans="1:4" ht="12.95" customHeight="1" x14ac:dyDescent="0.2">
      <c r="A634" s="20"/>
      <c r="B634" s="20"/>
      <c r="C634" s="20"/>
      <c r="D634" s="20"/>
    </row>
    <row r="635" spans="1:4" ht="12.95" customHeight="1" x14ac:dyDescent="0.2">
      <c r="A635" s="20"/>
      <c r="B635" s="20"/>
      <c r="C635" s="20"/>
      <c r="D635" s="20"/>
    </row>
    <row r="636" spans="1:4" ht="12.95" customHeight="1" x14ac:dyDescent="0.2">
      <c r="A636" s="20"/>
      <c r="B636" s="20"/>
      <c r="C636" s="20"/>
      <c r="D636" s="20"/>
    </row>
    <row r="637" spans="1:4" ht="12.95" customHeight="1" x14ac:dyDescent="0.2">
      <c r="A637" s="20"/>
      <c r="B637" s="20"/>
      <c r="C637" s="20"/>
      <c r="D637" s="20"/>
    </row>
    <row r="638" spans="1:4" ht="12.95" customHeight="1" x14ac:dyDescent="0.2">
      <c r="A638" s="20"/>
      <c r="B638" s="20"/>
      <c r="C638" s="20"/>
      <c r="D638" s="20"/>
    </row>
    <row r="639" spans="1:4" ht="12.95" customHeight="1" x14ac:dyDescent="0.2">
      <c r="A639" s="20"/>
      <c r="B639" s="20"/>
      <c r="C639" s="20"/>
      <c r="D639" s="20"/>
    </row>
    <row r="640" spans="1:4" ht="12.95" customHeight="1" x14ac:dyDescent="0.2">
      <c r="A640" s="20"/>
      <c r="B640" s="20"/>
      <c r="C640" s="20"/>
      <c r="D640" s="20"/>
    </row>
  </sheetData>
  <protectedRanges>
    <protectedRange sqref="A418:D421" name="Range1"/>
  </protectedRanges>
  <sortState xmlns:xlrd2="http://schemas.microsoft.com/office/spreadsheetml/2017/richdata2" ref="A130:AR432">
    <sortCondition ref="C130:C432"/>
  </sortState>
  <phoneticPr fontId="8" type="noConversion"/>
  <hyperlinks>
    <hyperlink ref="H4037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43AA-A7CA-44DF-BD88-101C7CF8207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1139"/>
  <sheetViews>
    <sheetView topLeftCell="A585" workbookViewId="0">
      <selection activeCell="A212" sqref="A212:D627"/>
    </sheetView>
  </sheetViews>
  <sheetFormatPr defaultRowHeight="12.75" x14ac:dyDescent="0.2"/>
  <cols>
    <col min="1" max="1" width="19.7109375" style="12" customWidth="1"/>
    <col min="2" max="2" width="4.42578125" style="22" customWidth="1"/>
    <col min="3" max="3" width="12.7109375" style="12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2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65" t="s">
        <v>133</v>
      </c>
      <c r="I1" s="66" t="s">
        <v>134</v>
      </c>
      <c r="J1" s="67" t="s">
        <v>102</v>
      </c>
    </row>
    <row r="2" spans="1:16" x14ac:dyDescent="0.2">
      <c r="I2" s="68" t="s">
        <v>135</v>
      </c>
      <c r="J2" s="69" t="s">
        <v>136</v>
      </c>
    </row>
    <row r="3" spans="1:16" x14ac:dyDescent="0.2">
      <c r="A3" s="70" t="s">
        <v>137</v>
      </c>
      <c r="I3" s="68" t="s">
        <v>138</v>
      </c>
      <c r="J3" s="69" t="s">
        <v>139</v>
      </c>
    </row>
    <row r="4" spans="1:16" x14ac:dyDescent="0.2">
      <c r="I4" s="68" t="s">
        <v>140</v>
      </c>
      <c r="J4" s="69" t="s">
        <v>139</v>
      </c>
    </row>
    <row r="5" spans="1:16" ht="13.5" thickBot="1" x14ac:dyDescent="0.25">
      <c r="I5" s="71" t="s">
        <v>141</v>
      </c>
      <c r="J5" s="72" t="s">
        <v>142</v>
      </c>
    </row>
    <row r="10" spans="1:16" ht="13.5" thickBot="1" x14ac:dyDescent="0.25"/>
    <row r="11" spans="1:16" ht="12.75" customHeight="1" thickBot="1" x14ac:dyDescent="0.25">
      <c r="A11" s="12" t="str">
        <f t="shared" ref="A11:A74" si="0">P11</f>
        <v> BBS 20 </v>
      </c>
      <c r="B11" s="18" t="str">
        <f t="shared" ref="B11:B74" si="1">IF(H11=INT(H11),"I","II")</f>
        <v>I</v>
      </c>
      <c r="C11" s="12">
        <f t="shared" ref="C11:C74" si="2">1*G11</f>
        <v>42439.324000000001</v>
      </c>
      <c r="D11" s="22" t="str">
        <f t="shared" ref="D11:D74" si="3">VLOOKUP(F11,I$1:J$5,2,FALSE)</f>
        <v>vis</v>
      </c>
      <c r="E11" s="73">
        <f>VLOOKUP(C11,'Active 2'!C$21:E$971,3,FALSE)</f>
        <v>3484.9797575694406</v>
      </c>
      <c r="F11" s="18" t="s">
        <v>141</v>
      </c>
      <c r="G11" s="22" t="str">
        <f t="shared" ref="G11:G74" si="4">MID(I11,3,LEN(I11)-3)</f>
        <v>42439.324</v>
      </c>
      <c r="H11" s="12">
        <f t="shared" ref="H11:H74" si="5">1*K11</f>
        <v>-10202</v>
      </c>
      <c r="I11" s="74" t="s">
        <v>521</v>
      </c>
      <c r="J11" s="75" t="s">
        <v>522</v>
      </c>
      <c r="K11" s="74">
        <v>-10202</v>
      </c>
      <c r="L11" s="74" t="s">
        <v>523</v>
      </c>
      <c r="M11" s="75" t="s">
        <v>181</v>
      </c>
      <c r="N11" s="75"/>
      <c r="O11" s="76" t="s">
        <v>524</v>
      </c>
      <c r="P11" s="76" t="s">
        <v>525</v>
      </c>
    </row>
    <row r="12" spans="1:16" ht="12.75" customHeight="1" thickBot="1" x14ac:dyDescent="0.25">
      <c r="A12" s="12" t="str">
        <f t="shared" si="0"/>
        <v> AOEB 3 </v>
      </c>
      <c r="B12" s="18" t="str">
        <f t="shared" si="1"/>
        <v>I</v>
      </c>
      <c r="C12" s="12">
        <f t="shared" si="2"/>
        <v>43045.845999999998</v>
      </c>
      <c r="D12" s="22" t="str">
        <f t="shared" si="3"/>
        <v>vis</v>
      </c>
      <c r="E12" s="73">
        <f>VLOOKUP(C12,'Active 2'!C$21:E$971,3,FALSE)</f>
        <v>4099.9915027015904</v>
      </c>
      <c r="F12" s="18" t="s">
        <v>141</v>
      </c>
      <c r="G12" s="22" t="str">
        <f t="shared" si="4"/>
        <v>43045.846</v>
      </c>
      <c r="H12" s="12">
        <f t="shared" si="5"/>
        <v>-9587</v>
      </c>
      <c r="I12" s="74" t="s">
        <v>526</v>
      </c>
      <c r="J12" s="75" t="s">
        <v>527</v>
      </c>
      <c r="K12" s="74">
        <v>-9587</v>
      </c>
      <c r="L12" s="74" t="s">
        <v>528</v>
      </c>
      <c r="M12" s="75" t="s">
        <v>181</v>
      </c>
      <c r="N12" s="75"/>
      <c r="O12" s="76" t="s">
        <v>529</v>
      </c>
      <c r="P12" s="76" t="s">
        <v>530</v>
      </c>
    </row>
    <row r="13" spans="1:16" ht="12.75" customHeight="1" thickBot="1" x14ac:dyDescent="0.25">
      <c r="A13" s="12" t="str">
        <f t="shared" si="0"/>
        <v> AOEB 3 </v>
      </c>
      <c r="B13" s="18" t="str">
        <f t="shared" si="1"/>
        <v>I</v>
      </c>
      <c r="C13" s="12">
        <f t="shared" si="2"/>
        <v>43050.794999999998</v>
      </c>
      <c r="D13" s="22" t="str">
        <f t="shared" si="3"/>
        <v>vis</v>
      </c>
      <c r="E13" s="73">
        <f>VLOOKUP(C13,'Active 2'!C$21:E$971,3,FALSE)</f>
        <v>4105.0097759491555</v>
      </c>
      <c r="F13" s="18" t="s">
        <v>141</v>
      </c>
      <c r="G13" s="22" t="str">
        <f t="shared" si="4"/>
        <v>43050.795</v>
      </c>
      <c r="H13" s="12">
        <f t="shared" si="5"/>
        <v>-9582</v>
      </c>
      <c r="I13" s="74" t="s">
        <v>531</v>
      </c>
      <c r="J13" s="75" t="s">
        <v>532</v>
      </c>
      <c r="K13" s="74">
        <v>-9582</v>
      </c>
      <c r="L13" s="74" t="s">
        <v>446</v>
      </c>
      <c r="M13" s="75" t="s">
        <v>181</v>
      </c>
      <c r="N13" s="75"/>
      <c r="O13" s="76" t="s">
        <v>533</v>
      </c>
      <c r="P13" s="76" t="s">
        <v>530</v>
      </c>
    </row>
    <row r="14" spans="1:16" ht="12.75" customHeight="1" thickBot="1" x14ac:dyDescent="0.25">
      <c r="A14" s="12" t="str">
        <f t="shared" si="0"/>
        <v> AOEB 3 </v>
      </c>
      <c r="B14" s="18" t="str">
        <f t="shared" si="1"/>
        <v>I</v>
      </c>
      <c r="C14" s="12">
        <f t="shared" si="2"/>
        <v>43134.597999999998</v>
      </c>
      <c r="D14" s="22" t="str">
        <f t="shared" si="3"/>
        <v>vis</v>
      </c>
      <c r="E14" s="73">
        <f>VLOOKUP(C14,'Active 2'!C$21:E$971,3,FALSE)</f>
        <v>4189.9858020080783</v>
      </c>
      <c r="F14" s="18" t="s">
        <v>141</v>
      </c>
      <c r="G14" s="22" t="str">
        <f t="shared" si="4"/>
        <v>43134.598</v>
      </c>
      <c r="H14" s="12">
        <f t="shared" si="5"/>
        <v>-9497</v>
      </c>
      <c r="I14" s="74" t="s">
        <v>534</v>
      </c>
      <c r="J14" s="75" t="s">
        <v>535</v>
      </c>
      <c r="K14" s="74">
        <v>-9497</v>
      </c>
      <c r="L14" s="74" t="s">
        <v>536</v>
      </c>
      <c r="M14" s="75" t="s">
        <v>181</v>
      </c>
      <c r="N14" s="75"/>
      <c r="O14" s="76" t="s">
        <v>533</v>
      </c>
      <c r="P14" s="76" t="s">
        <v>530</v>
      </c>
    </row>
    <row r="15" spans="1:16" ht="12.75" customHeight="1" thickBot="1" x14ac:dyDescent="0.25">
      <c r="A15" s="12" t="str">
        <f t="shared" si="0"/>
        <v> AOEB 3 </v>
      </c>
      <c r="B15" s="18" t="str">
        <f t="shared" si="1"/>
        <v>I</v>
      </c>
      <c r="C15" s="12">
        <f t="shared" si="2"/>
        <v>43134.601000000002</v>
      </c>
      <c r="D15" s="22" t="str">
        <f t="shared" si="3"/>
        <v>vis</v>
      </c>
      <c r="E15" s="73">
        <f>VLOOKUP(C15,'Active 2'!C$21:E$971,3,FALSE)</f>
        <v>4189.9888440003515</v>
      </c>
      <c r="F15" s="18" t="s">
        <v>141</v>
      </c>
      <c r="G15" s="22" t="str">
        <f t="shared" si="4"/>
        <v>43134.601</v>
      </c>
      <c r="H15" s="12">
        <f t="shared" si="5"/>
        <v>-9497</v>
      </c>
      <c r="I15" s="74" t="s">
        <v>537</v>
      </c>
      <c r="J15" s="75" t="s">
        <v>538</v>
      </c>
      <c r="K15" s="74">
        <v>-9497</v>
      </c>
      <c r="L15" s="74" t="s">
        <v>539</v>
      </c>
      <c r="M15" s="75" t="s">
        <v>181</v>
      </c>
      <c r="N15" s="75"/>
      <c r="O15" s="76" t="s">
        <v>540</v>
      </c>
      <c r="P15" s="76" t="s">
        <v>530</v>
      </c>
    </row>
    <row r="16" spans="1:16" ht="12.75" customHeight="1" thickBot="1" x14ac:dyDescent="0.25">
      <c r="A16" s="12" t="str">
        <f t="shared" si="0"/>
        <v> BBS 32 </v>
      </c>
      <c r="B16" s="18" t="str">
        <f t="shared" si="1"/>
        <v>I</v>
      </c>
      <c r="C16" s="12">
        <f t="shared" si="2"/>
        <v>43161.258000000002</v>
      </c>
      <c r="D16" s="22" t="str">
        <f t="shared" si="3"/>
        <v>vis</v>
      </c>
      <c r="E16" s="73">
        <f>VLOOKUP(C16,'Active 2'!C$21:E$971,3,FALSE)</f>
        <v>4217.0189733113866</v>
      </c>
      <c r="F16" s="18" t="s">
        <v>141</v>
      </c>
      <c r="G16" s="22" t="str">
        <f t="shared" si="4"/>
        <v>43161.258</v>
      </c>
      <c r="H16" s="12">
        <f t="shared" si="5"/>
        <v>-9470</v>
      </c>
      <c r="I16" s="74" t="s">
        <v>544</v>
      </c>
      <c r="J16" s="75" t="s">
        <v>545</v>
      </c>
      <c r="K16" s="74">
        <v>-9470</v>
      </c>
      <c r="L16" s="74" t="s">
        <v>546</v>
      </c>
      <c r="M16" s="75" t="s">
        <v>181</v>
      </c>
      <c r="N16" s="75"/>
      <c r="O16" s="76" t="s">
        <v>524</v>
      </c>
      <c r="P16" s="76" t="s">
        <v>547</v>
      </c>
    </row>
    <row r="17" spans="1:16" ht="12.75" customHeight="1" thickBot="1" x14ac:dyDescent="0.25">
      <c r="A17" s="12" t="str">
        <f t="shared" si="0"/>
        <v> AOEB 3 </v>
      </c>
      <c r="B17" s="18" t="str">
        <f t="shared" si="1"/>
        <v>I</v>
      </c>
      <c r="C17" s="12">
        <f t="shared" si="2"/>
        <v>43337.752999999997</v>
      </c>
      <c r="D17" s="22" t="str">
        <f t="shared" si="3"/>
        <v>vis</v>
      </c>
      <c r="E17" s="73">
        <f>VLOOKUP(C17,'Active 2'!C$21:E$971,3,FALSE)</f>
        <v>4395.9844485243166</v>
      </c>
      <c r="F17" s="18" t="s">
        <v>141</v>
      </c>
      <c r="G17" s="22" t="str">
        <f t="shared" si="4"/>
        <v>43337.753</v>
      </c>
      <c r="H17" s="12">
        <f t="shared" si="5"/>
        <v>-9291</v>
      </c>
      <c r="I17" s="74" t="s">
        <v>548</v>
      </c>
      <c r="J17" s="75" t="s">
        <v>549</v>
      </c>
      <c r="K17" s="74">
        <v>-9291</v>
      </c>
      <c r="L17" s="74" t="s">
        <v>550</v>
      </c>
      <c r="M17" s="75" t="s">
        <v>181</v>
      </c>
      <c r="N17" s="75"/>
      <c r="O17" s="76" t="s">
        <v>533</v>
      </c>
      <c r="P17" s="76" t="s">
        <v>530</v>
      </c>
    </row>
    <row r="18" spans="1:16" ht="12.75" customHeight="1" thickBot="1" x14ac:dyDescent="0.25">
      <c r="A18" s="12" t="str">
        <f t="shared" si="0"/>
        <v> AOEB 3 </v>
      </c>
      <c r="B18" s="18" t="str">
        <f t="shared" si="1"/>
        <v>II</v>
      </c>
      <c r="C18" s="12">
        <f t="shared" si="2"/>
        <v>43368.822</v>
      </c>
      <c r="D18" s="22" t="str">
        <f t="shared" si="3"/>
        <v>vis</v>
      </c>
      <c r="E18" s="73">
        <f>VLOOKUP(C18,'Active 2'!C$21:E$971,3,FALSE)</f>
        <v>4427.4883344666441</v>
      </c>
      <c r="F18" s="18" t="s">
        <v>141</v>
      </c>
      <c r="G18" s="22" t="str">
        <f t="shared" si="4"/>
        <v>43368.822</v>
      </c>
      <c r="H18" s="12">
        <f t="shared" si="5"/>
        <v>-9259.5</v>
      </c>
      <c r="I18" s="74" t="s">
        <v>551</v>
      </c>
      <c r="J18" s="75" t="s">
        <v>552</v>
      </c>
      <c r="K18" s="74">
        <v>-9259.5</v>
      </c>
      <c r="L18" s="74" t="s">
        <v>553</v>
      </c>
      <c r="M18" s="75" t="s">
        <v>181</v>
      </c>
      <c r="N18" s="75"/>
      <c r="O18" s="76" t="s">
        <v>533</v>
      </c>
      <c r="P18" s="76" t="s">
        <v>530</v>
      </c>
    </row>
    <row r="19" spans="1:16" ht="12.75" customHeight="1" thickBot="1" x14ac:dyDescent="0.25">
      <c r="A19" s="12" t="str">
        <f t="shared" si="0"/>
        <v> AOEB 3 </v>
      </c>
      <c r="B19" s="18" t="str">
        <f t="shared" si="1"/>
        <v>II</v>
      </c>
      <c r="C19" s="12">
        <f t="shared" si="2"/>
        <v>43368.84</v>
      </c>
      <c r="D19" s="22" t="str">
        <f t="shared" si="3"/>
        <v>vis</v>
      </c>
      <c r="E19" s="73">
        <f>VLOOKUP(C19,'Active 2'!C$21:E$971,3,FALSE)</f>
        <v>4427.5065864202588</v>
      </c>
      <c r="F19" s="18" t="s">
        <v>141</v>
      </c>
      <c r="G19" s="22" t="str">
        <f t="shared" si="4"/>
        <v>43368.840</v>
      </c>
      <c r="H19" s="12">
        <f t="shared" si="5"/>
        <v>-9259.5</v>
      </c>
      <c r="I19" s="74" t="s">
        <v>554</v>
      </c>
      <c r="J19" s="75" t="s">
        <v>555</v>
      </c>
      <c r="K19" s="74">
        <v>-9259.5</v>
      </c>
      <c r="L19" s="74" t="s">
        <v>556</v>
      </c>
      <c r="M19" s="75" t="s">
        <v>181</v>
      </c>
      <c r="N19" s="75"/>
      <c r="O19" s="76" t="s">
        <v>529</v>
      </c>
      <c r="P19" s="76" t="s">
        <v>530</v>
      </c>
    </row>
    <row r="20" spans="1:16" ht="12.75" customHeight="1" thickBot="1" x14ac:dyDescent="0.25">
      <c r="A20" s="12" t="str">
        <f t="shared" si="0"/>
        <v> AOEB 3 </v>
      </c>
      <c r="B20" s="18" t="str">
        <f t="shared" si="1"/>
        <v>II</v>
      </c>
      <c r="C20" s="12">
        <f t="shared" si="2"/>
        <v>43373.758000000002</v>
      </c>
      <c r="D20" s="22" t="str">
        <f t="shared" si="3"/>
        <v>vis</v>
      </c>
      <c r="E20" s="73">
        <f>VLOOKUP(C20,'Active 2'!C$21:E$971,3,FALSE)</f>
        <v>4432.493425747708</v>
      </c>
      <c r="F20" s="18" t="s">
        <v>141</v>
      </c>
      <c r="G20" s="22" t="str">
        <f t="shared" si="4"/>
        <v>43373.758</v>
      </c>
      <c r="H20" s="12">
        <f t="shared" si="5"/>
        <v>-9254.5</v>
      </c>
      <c r="I20" s="74" t="s">
        <v>557</v>
      </c>
      <c r="J20" s="75" t="s">
        <v>558</v>
      </c>
      <c r="K20" s="74">
        <v>-9254.5</v>
      </c>
      <c r="L20" s="74" t="s">
        <v>528</v>
      </c>
      <c r="M20" s="75" t="s">
        <v>181</v>
      </c>
      <c r="N20" s="75"/>
      <c r="O20" s="76" t="s">
        <v>559</v>
      </c>
      <c r="P20" s="76" t="s">
        <v>530</v>
      </c>
    </row>
    <row r="21" spans="1:16" ht="12.75" customHeight="1" thickBot="1" x14ac:dyDescent="0.25">
      <c r="A21" s="12" t="str">
        <f t="shared" si="0"/>
        <v> AOEB 3 </v>
      </c>
      <c r="B21" s="18" t="str">
        <f t="shared" si="1"/>
        <v>I</v>
      </c>
      <c r="C21" s="12">
        <f t="shared" si="2"/>
        <v>43693.773000000001</v>
      </c>
      <c r="D21" s="22" t="str">
        <f t="shared" si="3"/>
        <v>vis</v>
      </c>
      <c r="E21" s="73">
        <f>VLOOKUP(C21,'Active 2'!C$21:E$971,3,FALSE)</f>
        <v>4756.9878111425751</v>
      </c>
      <c r="F21" s="18" t="s">
        <v>141</v>
      </c>
      <c r="G21" s="22" t="str">
        <f t="shared" si="4"/>
        <v>43693.773</v>
      </c>
      <c r="H21" s="12">
        <f t="shared" si="5"/>
        <v>-8930</v>
      </c>
      <c r="I21" s="74" t="s">
        <v>560</v>
      </c>
      <c r="J21" s="75" t="s">
        <v>561</v>
      </c>
      <c r="K21" s="74">
        <v>-8930</v>
      </c>
      <c r="L21" s="74" t="s">
        <v>523</v>
      </c>
      <c r="M21" s="75" t="s">
        <v>181</v>
      </c>
      <c r="N21" s="75"/>
      <c r="O21" s="76" t="s">
        <v>533</v>
      </c>
      <c r="P21" s="76" t="s">
        <v>530</v>
      </c>
    </row>
    <row r="22" spans="1:16" ht="12.75" customHeight="1" thickBot="1" x14ac:dyDescent="0.25">
      <c r="A22" s="12" t="str">
        <f t="shared" si="0"/>
        <v> AOEB 3 </v>
      </c>
      <c r="B22" s="18" t="str">
        <f t="shared" si="1"/>
        <v>II</v>
      </c>
      <c r="C22" s="12">
        <f t="shared" si="2"/>
        <v>44089.760999999999</v>
      </c>
      <c r="D22" s="22" t="str">
        <f t="shared" si="3"/>
        <v>vis</v>
      </c>
      <c r="E22" s="73">
        <f>VLOOKUP(C22,'Active 2'!C$21:E$971,3,FALSE)</f>
        <v>5158.5186227724744</v>
      </c>
      <c r="F22" s="18" t="s">
        <v>141</v>
      </c>
      <c r="G22" s="22" t="str">
        <f t="shared" si="4"/>
        <v>44089.761</v>
      </c>
      <c r="H22" s="12">
        <f t="shared" si="5"/>
        <v>-8528.5</v>
      </c>
      <c r="I22" s="74" t="s">
        <v>562</v>
      </c>
      <c r="J22" s="75" t="s">
        <v>563</v>
      </c>
      <c r="K22" s="74">
        <v>-8528.5</v>
      </c>
      <c r="L22" s="74" t="s">
        <v>514</v>
      </c>
      <c r="M22" s="75" t="s">
        <v>181</v>
      </c>
      <c r="N22" s="75"/>
      <c r="O22" s="76" t="s">
        <v>533</v>
      </c>
      <c r="P22" s="76" t="s">
        <v>530</v>
      </c>
    </row>
    <row r="23" spans="1:16" ht="12.75" customHeight="1" thickBot="1" x14ac:dyDescent="0.25">
      <c r="A23" s="12" t="str">
        <f t="shared" si="0"/>
        <v> AOEB 3 </v>
      </c>
      <c r="B23" s="18" t="str">
        <f t="shared" si="1"/>
        <v>I</v>
      </c>
      <c r="C23" s="12">
        <f t="shared" si="2"/>
        <v>44486.707000000002</v>
      </c>
      <c r="D23" s="22" t="str">
        <f t="shared" si="3"/>
        <v>vis</v>
      </c>
      <c r="E23" s="73">
        <f>VLOOKUP(C23,'Active 2'!C$21:E$971,3,FALSE)</f>
        <v>5561.0208439338339</v>
      </c>
      <c r="F23" s="18" t="s">
        <v>141</v>
      </c>
      <c r="G23" s="22" t="str">
        <f t="shared" si="4"/>
        <v>44486.707</v>
      </c>
      <c r="H23" s="12">
        <f t="shared" si="5"/>
        <v>-8126</v>
      </c>
      <c r="I23" s="74" t="s">
        <v>564</v>
      </c>
      <c r="J23" s="75" t="s">
        <v>565</v>
      </c>
      <c r="K23" s="74">
        <v>-8126</v>
      </c>
      <c r="L23" s="74" t="s">
        <v>514</v>
      </c>
      <c r="M23" s="75" t="s">
        <v>181</v>
      </c>
      <c r="N23" s="75"/>
      <c r="O23" s="76" t="s">
        <v>566</v>
      </c>
      <c r="P23" s="76" t="s">
        <v>530</v>
      </c>
    </row>
    <row r="24" spans="1:16" ht="12.75" customHeight="1" thickBot="1" x14ac:dyDescent="0.25">
      <c r="A24" s="12" t="str">
        <f t="shared" si="0"/>
        <v> AOEB 3 </v>
      </c>
      <c r="B24" s="18" t="str">
        <f t="shared" si="1"/>
        <v>I</v>
      </c>
      <c r="C24" s="12">
        <f t="shared" si="2"/>
        <v>44487.68</v>
      </c>
      <c r="D24" s="22" t="str">
        <f t="shared" si="3"/>
        <v>vis</v>
      </c>
      <c r="E24" s="73">
        <f>VLOOKUP(C24,'Active 2'!C$21:E$971,3,FALSE)</f>
        <v>5562.0074634266339</v>
      </c>
      <c r="F24" s="18" t="s">
        <v>141</v>
      </c>
      <c r="G24" s="22" t="str">
        <f t="shared" si="4"/>
        <v>44487.680</v>
      </c>
      <c r="H24" s="12">
        <f t="shared" si="5"/>
        <v>-8125</v>
      </c>
      <c r="I24" s="74" t="s">
        <v>567</v>
      </c>
      <c r="J24" s="75" t="s">
        <v>568</v>
      </c>
      <c r="K24" s="74">
        <v>-8125</v>
      </c>
      <c r="L24" s="74" t="s">
        <v>511</v>
      </c>
      <c r="M24" s="75" t="s">
        <v>181</v>
      </c>
      <c r="N24" s="75"/>
      <c r="O24" s="76" t="s">
        <v>566</v>
      </c>
      <c r="P24" s="76" t="s">
        <v>530</v>
      </c>
    </row>
    <row r="25" spans="1:16" ht="12.75" customHeight="1" thickBot="1" x14ac:dyDescent="0.25">
      <c r="A25" s="12" t="str">
        <f t="shared" si="0"/>
        <v> AOEB 3 </v>
      </c>
      <c r="B25" s="18" t="str">
        <f t="shared" si="1"/>
        <v>I</v>
      </c>
      <c r="C25" s="12">
        <f t="shared" si="2"/>
        <v>44635.595000000001</v>
      </c>
      <c r="D25" s="22" t="str">
        <f t="shared" si="3"/>
        <v>vis</v>
      </c>
      <c r="E25" s="73">
        <f>VLOOKUP(C25,'Active 2'!C$21:E$971,3,FALSE)</f>
        <v>5711.9928922836634</v>
      </c>
      <c r="F25" s="18" t="s">
        <v>141</v>
      </c>
      <c r="G25" s="22" t="str">
        <f t="shared" si="4"/>
        <v>44635.595</v>
      </c>
      <c r="H25" s="12">
        <f t="shared" si="5"/>
        <v>-7975</v>
      </c>
      <c r="I25" s="74" t="s">
        <v>569</v>
      </c>
      <c r="J25" s="75" t="s">
        <v>570</v>
      </c>
      <c r="K25" s="74">
        <v>-7975</v>
      </c>
      <c r="L25" s="74" t="s">
        <v>523</v>
      </c>
      <c r="M25" s="75" t="s">
        <v>181</v>
      </c>
      <c r="N25" s="75"/>
      <c r="O25" s="76" t="s">
        <v>533</v>
      </c>
      <c r="P25" s="76" t="s">
        <v>530</v>
      </c>
    </row>
    <row r="26" spans="1:16" ht="12.75" customHeight="1" thickBot="1" x14ac:dyDescent="0.25">
      <c r="A26" s="12" t="str">
        <f t="shared" si="0"/>
        <v> AOEB 3 </v>
      </c>
      <c r="B26" s="18" t="str">
        <f t="shared" si="1"/>
        <v>I</v>
      </c>
      <c r="C26" s="12">
        <f t="shared" si="2"/>
        <v>44921.599000000002</v>
      </c>
      <c r="D26" s="22" t="str">
        <f t="shared" si="3"/>
        <v>vis</v>
      </c>
      <c r="E26" s="73">
        <f>VLOOKUP(C26,'Active 2'!C$21:E$971,3,FALSE)</f>
        <v>6002.0002113170649</v>
      </c>
      <c r="F26" s="18" t="s">
        <v>141</v>
      </c>
      <c r="G26" s="22" t="str">
        <f t="shared" si="4"/>
        <v>44921.599</v>
      </c>
      <c r="H26" s="12">
        <f t="shared" si="5"/>
        <v>-7685</v>
      </c>
      <c r="I26" s="74" t="s">
        <v>571</v>
      </c>
      <c r="J26" s="75" t="s">
        <v>572</v>
      </c>
      <c r="K26" s="74">
        <v>-7685</v>
      </c>
      <c r="L26" s="74" t="s">
        <v>539</v>
      </c>
      <c r="M26" s="75" t="s">
        <v>181</v>
      </c>
      <c r="N26" s="75"/>
      <c r="O26" s="76" t="s">
        <v>533</v>
      </c>
      <c r="P26" s="76" t="s">
        <v>530</v>
      </c>
    </row>
    <row r="27" spans="1:16" ht="12.75" customHeight="1" thickBot="1" x14ac:dyDescent="0.25">
      <c r="A27" s="12" t="str">
        <f t="shared" si="0"/>
        <v> AOEB 3 </v>
      </c>
      <c r="B27" s="18" t="str">
        <f t="shared" si="1"/>
        <v>I</v>
      </c>
      <c r="C27" s="12">
        <f t="shared" si="2"/>
        <v>45193.781999999999</v>
      </c>
      <c r="D27" s="22" t="str">
        <f t="shared" si="3"/>
        <v>vis</v>
      </c>
      <c r="E27" s="73">
        <f>VLOOKUP(C27,'Active 2'!C$21:E$971,3,FALSE)</f>
        <v>6277.9930719640051</v>
      </c>
      <c r="F27" s="18" t="s">
        <v>141</v>
      </c>
      <c r="G27" s="22" t="str">
        <f t="shared" si="4"/>
        <v>45193.782</v>
      </c>
      <c r="H27" s="12">
        <f t="shared" si="5"/>
        <v>-7409</v>
      </c>
      <c r="I27" s="74" t="s">
        <v>573</v>
      </c>
      <c r="J27" s="75" t="s">
        <v>574</v>
      </c>
      <c r="K27" s="74">
        <v>-7409</v>
      </c>
      <c r="L27" s="74" t="s">
        <v>575</v>
      </c>
      <c r="M27" s="75" t="s">
        <v>181</v>
      </c>
      <c r="N27" s="75"/>
      <c r="O27" s="76" t="s">
        <v>533</v>
      </c>
      <c r="P27" s="76" t="s">
        <v>530</v>
      </c>
    </row>
    <row r="28" spans="1:16" ht="12.75" customHeight="1" thickBot="1" x14ac:dyDescent="0.25">
      <c r="A28" s="12" t="str">
        <f t="shared" si="0"/>
        <v> VSSC 60.18 </v>
      </c>
      <c r="B28" s="18" t="str">
        <f t="shared" si="1"/>
        <v>I</v>
      </c>
      <c r="C28" s="12">
        <f t="shared" si="2"/>
        <v>45226.322</v>
      </c>
      <c r="D28" s="22" t="str">
        <f t="shared" si="3"/>
        <v>vis</v>
      </c>
      <c r="E28" s="73">
        <f>VLOOKUP(C28,'Active 2'!C$21:E$971,3,FALSE)</f>
        <v>6310.9885481159017</v>
      </c>
      <c r="F28" s="18" t="s">
        <v>141</v>
      </c>
      <c r="G28" s="22" t="str">
        <f t="shared" si="4"/>
        <v>45226.322</v>
      </c>
      <c r="H28" s="12">
        <f t="shared" si="5"/>
        <v>-7376</v>
      </c>
      <c r="I28" s="74" t="s">
        <v>576</v>
      </c>
      <c r="J28" s="75" t="s">
        <v>577</v>
      </c>
      <c r="K28" s="74">
        <v>-7376</v>
      </c>
      <c r="L28" s="74" t="s">
        <v>578</v>
      </c>
      <c r="M28" s="75" t="s">
        <v>181</v>
      </c>
      <c r="N28" s="75"/>
      <c r="O28" s="76" t="s">
        <v>579</v>
      </c>
      <c r="P28" s="76" t="s">
        <v>580</v>
      </c>
    </row>
    <row r="29" spans="1:16" ht="12.75" customHeight="1" thickBot="1" x14ac:dyDescent="0.25">
      <c r="A29" s="12" t="str">
        <f t="shared" si="0"/>
        <v> VSSC 60.18 </v>
      </c>
      <c r="B29" s="18" t="str">
        <f t="shared" si="1"/>
        <v>I</v>
      </c>
      <c r="C29" s="12">
        <f t="shared" si="2"/>
        <v>45290.421999999999</v>
      </c>
      <c r="D29" s="22" t="str">
        <f t="shared" si="3"/>
        <v>vis</v>
      </c>
      <c r="E29" s="73">
        <f>VLOOKUP(C29,'Active 2'!C$21:E$971,3,FALSE)</f>
        <v>6375.9857829449265</v>
      </c>
      <c r="F29" s="18" t="s">
        <v>141</v>
      </c>
      <c r="G29" s="22" t="str">
        <f t="shared" si="4"/>
        <v>45290.422</v>
      </c>
      <c r="H29" s="12">
        <f t="shared" si="5"/>
        <v>-7311</v>
      </c>
      <c r="I29" s="74" t="s">
        <v>581</v>
      </c>
      <c r="J29" s="75" t="s">
        <v>582</v>
      </c>
      <c r="K29" s="74">
        <v>-7311</v>
      </c>
      <c r="L29" s="74" t="s">
        <v>583</v>
      </c>
      <c r="M29" s="75" t="s">
        <v>181</v>
      </c>
      <c r="N29" s="75"/>
      <c r="O29" s="76" t="s">
        <v>579</v>
      </c>
      <c r="P29" s="76" t="s">
        <v>580</v>
      </c>
    </row>
    <row r="30" spans="1:16" ht="12.75" customHeight="1" thickBot="1" x14ac:dyDescent="0.25">
      <c r="A30" s="12" t="str">
        <f t="shared" si="0"/>
        <v> VSSC 60.18 </v>
      </c>
      <c r="B30" s="18" t="str">
        <f t="shared" si="1"/>
        <v>II</v>
      </c>
      <c r="C30" s="12">
        <f t="shared" si="2"/>
        <v>45341.235000000001</v>
      </c>
      <c r="D30" s="22" t="str">
        <f t="shared" si="3"/>
        <v>vis</v>
      </c>
      <c r="E30" s="73">
        <f>VLOOKUP(C30,'Active 2'!C$21:E$971,3,FALSE)</f>
        <v>6427.5100340115023</v>
      </c>
      <c r="F30" s="18" t="s">
        <v>141</v>
      </c>
      <c r="G30" s="22" t="str">
        <f t="shared" si="4"/>
        <v>45341.235</v>
      </c>
      <c r="H30" s="12">
        <f t="shared" si="5"/>
        <v>-7259.5</v>
      </c>
      <c r="I30" s="74" t="s">
        <v>584</v>
      </c>
      <c r="J30" s="75" t="s">
        <v>585</v>
      </c>
      <c r="K30" s="74">
        <v>-7259.5</v>
      </c>
      <c r="L30" s="74" t="s">
        <v>460</v>
      </c>
      <c r="M30" s="75" t="s">
        <v>181</v>
      </c>
      <c r="N30" s="75"/>
      <c r="O30" s="76" t="s">
        <v>579</v>
      </c>
      <c r="P30" s="76" t="s">
        <v>580</v>
      </c>
    </row>
    <row r="31" spans="1:16" ht="12.75" customHeight="1" thickBot="1" x14ac:dyDescent="0.25">
      <c r="A31" s="12" t="str">
        <f t="shared" si="0"/>
        <v> AOEB 3 </v>
      </c>
      <c r="B31" s="18" t="str">
        <f t="shared" si="1"/>
        <v>II</v>
      </c>
      <c r="C31" s="12">
        <f t="shared" si="2"/>
        <v>45521.686999999998</v>
      </c>
      <c r="D31" s="22" t="str">
        <f t="shared" si="3"/>
        <v>vis</v>
      </c>
      <c r="E31" s="73">
        <f>VLOOKUP(C31,'Active 2'!C$21:E$971,3,FALSE)</f>
        <v>6610.4878970281543</v>
      </c>
      <c r="F31" s="18" t="s">
        <v>141</v>
      </c>
      <c r="G31" s="22" t="str">
        <f t="shared" si="4"/>
        <v>45521.687</v>
      </c>
      <c r="H31" s="12">
        <f t="shared" si="5"/>
        <v>-7076.5</v>
      </c>
      <c r="I31" s="74" t="s">
        <v>586</v>
      </c>
      <c r="J31" s="75" t="s">
        <v>587</v>
      </c>
      <c r="K31" s="74">
        <v>-7076.5</v>
      </c>
      <c r="L31" s="74" t="s">
        <v>588</v>
      </c>
      <c r="M31" s="75" t="s">
        <v>181</v>
      </c>
      <c r="N31" s="75"/>
      <c r="O31" s="76" t="s">
        <v>533</v>
      </c>
      <c r="P31" s="76" t="s">
        <v>530</v>
      </c>
    </row>
    <row r="32" spans="1:16" ht="12.75" customHeight="1" thickBot="1" x14ac:dyDescent="0.25">
      <c r="A32" s="12" t="str">
        <f t="shared" si="0"/>
        <v> VSSC 60.18 </v>
      </c>
      <c r="B32" s="18" t="str">
        <f t="shared" si="1"/>
        <v>I</v>
      </c>
      <c r="C32" s="12">
        <f t="shared" si="2"/>
        <v>45576.413999999997</v>
      </c>
      <c r="D32" s="22" t="str">
        <f t="shared" si="3"/>
        <v>vis</v>
      </c>
      <c r="E32" s="73">
        <f>VLOOKUP(C32,'Active 2'!C$21:E$971,3,FALSE)</f>
        <v>6665.9809340092479</v>
      </c>
      <c r="F32" s="18" t="s">
        <v>141</v>
      </c>
      <c r="G32" s="22" t="str">
        <f t="shared" si="4"/>
        <v>45576.414</v>
      </c>
      <c r="H32" s="12">
        <f t="shared" si="5"/>
        <v>-7021</v>
      </c>
      <c r="I32" s="74" t="s">
        <v>589</v>
      </c>
      <c r="J32" s="75" t="s">
        <v>590</v>
      </c>
      <c r="K32" s="74">
        <v>-7021</v>
      </c>
      <c r="L32" s="74" t="s">
        <v>591</v>
      </c>
      <c r="M32" s="75" t="s">
        <v>181</v>
      </c>
      <c r="N32" s="75"/>
      <c r="O32" s="76" t="s">
        <v>579</v>
      </c>
      <c r="P32" s="76" t="s">
        <v>580</v>
      </c>
    </row>
    <row r="33" spans="1:16" ht="12.75" customHeight="1" thickBot="1" x14ac:dyDescent="0.25">
      <c r="A33" s="12" t="str">
        <f t="shared" si="0"/>
        <v> VSSC 60.18 </v>
      </c>
      <c r="B33" s="18" t="str">
        <f t="shared" si="1"/>
        <v>I</v>
      </c>
      <c r="C33" s="12">
        <f t="shared" si="2"/>
        <v>45577.402999999998</v>
      </c>
      <c r="D33" s="22" t="str">
        <f t="shared" si="3"/>
        <v>vis</v>
      </c>
      <c r="E33" s="73">
        <f>VLOOKUP(C33,'Active 2'!C$21:E$971,3,FALSE)</f>
        <v>6666.9837774608231</v>
      </c>
      <c r="F33" s="18" t="s">
        <v>141</v>
      </c>
      <c r="G33" s="22" t="str">
        <f t="shared" si="4"/>
        <v>45577.403</v>
      </c>
      <c r="H33" s="12">
        <f t="shared" si="5"/>
        <v>-7020</v>
      </c>
      <c r="I33" s="74" t="s">
        <v>592</v>
      </c>
      <c r="J33" s="75" t="s">
        <v>593</v>
      </c>
      <c r="K33" s="74">
        <v>-7020</v>
      </c>
      <c r="L33" s="74" t="s">
        <v>594</v>
      </c>
      <c r="M33" s="75" t="s">
        <v>181</v>
      </c>
      <c r="N33" s="75"/>
      <c r="O33" s="76" t="s">
        <v>579</v>
      </c>
      <c r="P33" s="76" t="s">
        <v>580</v>
      </c>
    </row>
    <row r="34" spans="1:16" ht="12.75" customHeight="1" thickBot="1" x14ac:dyDescent="0.25">
      <c r="A34" s="12" t="str">
        <f t="shared" si="0"/>
        <v> VSSC 61.16 </v>
      </c>
      <c r="B34" s="18" t="str">
        <f t="shared" si="1"/>
        <v>I</v>
      </c>
      <c r="C34" s="12">
        <f t="shared" si="2"/>
        <v>45931.42</v>
      </c>
      <c r="D34" s="22" t="str">
        <f t="shared" si="3"/>
        <v>vis</v>
      </c>
      <c r="E34" s="73">
        <f>VLOOKUP(C34,'Active 2'!C$21:E$971,3,FALSE)</f>
        <v>7025.956103240349</v>
      </c>
      <c r="F34" s="18" t="s">
        <v>141</v>
      </c>
      <c r="G34" s="22" t="str">
        <f t="shared" si="4"/>
        <v>45931.420</v>
      </c>
      <c r="H34" s="12">
        <f t="shared" si="5"/>
        <v>-6661</v>
      </c>
      <c r="I34" s="74" t="s">
        <v>595</v>
      </c>
      <c r="J34" s="75" t="s">
        <v>596</v>
      </c>
      <c r="K34" s="74">
        <v>-6661</v>
      </c>
      <c r="L34" s="74" t="s">
        <v>597</v>
      </c>
      <c r="M34" s="75" t="s">
        <v>181</v>
      </c>
      <c r="N34" s="75"/>
      <c r="O34" s="76" t="s">
        <v>579</v>
      </c>
      <c r="P34" s="76" t="s">
        <v>598</v>
      </c>
    </row>
    <row r="35" spans="1:16" ht="12.75" customHeight="1" thickBot="1" x14ac:dyDescent="0.25">
      <c r="A35" s="12" t="str">
        <f t="shared" si="0"/>
        <v> VSSC 61.16 </v>
      </c>
      <c r="B35" s="18" t="str">
        <f t="shared" si="1"/>
        <v>I</v>
      </c>
      <c r="C35" s="12">
        <f t="shared" si="2"/>
        <v>45932.421000000002</v>
      </c>
      <c r="D35" s="22" t="str">
        <f t="shared" si="3"/>
        <v>vis</v>
      </c>
      <c r="E35" s="73">
        <f>VLOOKUP(C35,'Active 2'!C$21:E$971,3,FALSE)</f>
        <v>7026.9711146610052</v>
      </c>
      <c r="F35" s="18" t="s">
        <v>141</v>
      </c>
      <c r="G35" s="22" t="str">
        <f t="shared" si="4"/>
        <v>45932.421</v>
      </c>
      <c r="H35" s="12">
        <f t="shared" si="5"/>
        <v>-6660</v>
      </c>
      <c r="I35" s="74" t="s">
        <v>599</v>
      </c>
      <c r="J35" s="75" t="s">
        <v>600</v>
      </c>
      <c r="K35" s="74">
        <v>-6660</v>
      </c>
      <c r="L35" s="74" t="s">
        <v>601</v>
      </c>
      <c r="M35" s="75" t="s">
        <v>181</v>
      </c>
      <c r="N35" s="75"/>
      <c r="O35" s="76" t="s">
        <v>579</v>
      </c>
      <c r="P35" s="76" t="s">
        <v>598</v>
      </c>
    </row>
    <row r="36" spans="1:16" ht="12.75" customHeight="1" thickBot="1" x14ac:dyDescent="0.25">
      <c r="A36" s="12" t="str">
        <f t="shared" si="0"/>
        <v> VSSC 61.16 </v>
      </c>
      <c r="B36" s="18" t="str">
        <f t="shared" si="1"/>
        <v>II</v>
      </c>
      <c r="C36" s="12">
        <f t="shared" si="2"/>
        <v>45976.311999999998</v>
      </c>
      <c r="D36" s="22" t="str">
        <f t="shared" si="3"/>
        <v>vis</v>
      </c>
      <c r="E36" s="73">
        <f>VLOOKUP(C36,'Active 2'!C$21:E$971,3,FALSE)</f>
        <v>7071.4764755639781</v>
      </c>
      <c r="F36" s="18" t="s">
        <v>141</v>
      </c>
      <c r="G36" s="22" t="str">
        <f t="shared" si="4"/>
        <v>45976.312</v>
      </c>
      <c r="H36" s="12">
        <f t="shared" si="5"/>
        <v>-6615.5</v>
      </c>
      <c r="I36" s="74" t="s">
        <v>602</v>
      </c>
      <c r="J36" s="75" t="s">
        <v>603</v>
      </c>
      <c r="K36" s="74">
        <v>-6615.5</v>
      </c>
      <c r="L36" s="74" t="s">
        <v>604</v>
      </c>
      <c r="M36" s="75" t="s">
        <v>181</v>
      </c>
      <c r="N36" s="75"/>
      <c r="O36" s="76" t="s">
        <v>579</v>
      </c>
      <c r="P36" s="76" t="s">
        <v>598</v>
      </c>
    </row>
    <row r="37" spans="1:16" ht="12.75" customHeight="1" thickBot="1" x14ac:dyDescent="0.25">
      <c r="A37" s="12" t="str">
        <f t="shared" si="0"/>
        <v> VSSC 63.21 </v>
      </c>
      <c r="B37" s="18" t="str">
        <f t="shared" si="1"/>
        <v>II</v>
      </c>
      <c r="C37" s="12">
        <f t="shared" si="2"/>
        <v>46114.368999999999</v>
      </c>
      <c r="D37" s="22" t="str">
        <f t="shared" si="3"/>
        <v>vis</v>
      </c>
      <c r="E37" s="73">
        <f>VLOOKUP(C37,'Active 2'!C$21:E$971,3,FALSE)</f>
        <v>7211.4659178228085</v>
      </c>
      <c r="F37" s="18" t="s">
        <v>141</v>
      </c>
      <c r="G37" s="22" t="str">
        <f t="shared" si="4"/>
        <v>46114.369</v>
      </c>
      <c r="H37" s="12">
        <f t="shared" si="5"/>
        <v>-6475.5</v>
      </c>
      <c r="I37" s="74" t="s">
        <v>605</v>
      </c>
      <c r="J37" s="75" t="s">
        <v>606</v>
      </c>
      <c r="K37" s="74">
        <v>-6475.5</v>
      </c>
      <c r="L37" s="74" t="s">
        <v>607</v>
      </c>
      <c r="M37" s="75" t="s">
        <v>181</v>
      </c>
      <c r="N37" s="75"/>
      <c r="O37" s="76" t="s">
        <v>579</v>
      </c>
      <c r="P37" s="76" t="s">
        <v>608</v>
      </c>
    </row>
    <row r="38" spans="1:16" ht="12.75" customHeight="1" thickBot="1" x14ac:dyDescent="0.25">
      <c r="A38" s="12" t="str">
        <f t="shared" si="0"/>
        <v> AOEB 3 </v>
      </c>
      <c r="B38" s="18" t="str">
        <f t="shared" si="1"/>
        <v>I</v>
      </c>
      <c r="C38" s="12">
        <f t="shared" si="2"/>
        <v>46709.552000000003</v>
      </c>
      <c r="D38" s="22" t="str">
        <f t="shared" si="3"/>
        <v>vis</v>
      </c>
      <c r="E38" s="73">
        <f>VLOOKUP(C38,'Active 2'!C$21:E$971,3,FALSE)</f>
        <v>7814.9799461729644</v>
      </c>
      <c r="F38" s="18" t="s">
        <v>141</v>
      </c>
      <c r="G38" s="22" t="str">
        <f t="shared" si="4"/>
        <v>46709.552</v>
      </c>
      <c r="H38" s="12">
        <f t="shared" si="5"/>
        <v>-5872</v>
      </c>
      <c r="I38" s="74" t="s">
        <v>609</v>
      </c>
      <c r="J38" s="75" t="s">
        <v>610</v>
      </c>
      <c r="K38" s="74">
        <v>-5872</v>
      </c>
      <c r="L38" s="74" t="s">
        <v>611</v>
      </c>
      <c r="M38" s="75" t="s">
        <v>181</v>
      </c>
      <c r="N38" s="75"/>
      <c r="O38" s="76" t="s">
        <v>533</v>
      </c>
      <c r="P38" s="76" t="s">
        <v>530</v>
      </c>
    </row>
    <row r="39" spans="1:16" ht="12.75" customHeight="1" thickBot="1" x14ac:dyDescent="0.25">
      <c r="A39" s="12" t="str">
        <f t="shared" si="0"/>
        <v> AOEB 3 </v>
      </c>
      <c r="B39" s="18" t="str">
        <f t="shared" si="1"/>
        <v>II</v>
      </c>
      <c r="C39" s="12">
        <f t="shared" si="2"/>
        <v>46814.572999999997</v>
      </c>
      <c r="D39" s="22" t="str">
        <f t="shared" si="3"/>
        <v>vis</v>
      </c>
      <c r="E39" s="73">
        <f>VLOOKUP(C39,'Active 2'!C$21:E$971,3,FALSE)</f>
        <v>7921.4709695579686</v>
      </c>
      <c r="F39" s="18" t="s">
        <v>141</v>
      </c>
      <c r="G39" s="22" t="str">
        <f t="shared" si="4"/>
        <v>46814.573</v>
      </c>
      <c r="H39" s="12">
        <f t="shared" si="5"/>
        <v>-5765.5</v>
      </c>
      <c r="I39" s="74" t="s">
        <v>615</v>
      </c>
      <c r="J39" s="75" t="s">
        <v>616</v>
      </c>
      <c r="K39" s="74">
        <v>-5765.5</v>
      </c>
      <c r="L39" s="74" t="s">
        <v>607</v>
      </c>
      <c r="M39" s="75" t="s">
        <v>181</v>
      </c>
      <c r="N39" s="75"/>
      <c r="O39" s="76" t="s">
        <v>533</v>
      </c>
      <c r="P39" s="76" t="s">
        <v>530</v>
      </c>
    </row>
    <row r="40" spans="1:16" ht="12.75" customHeight="1" thickBot="1" x14ac:dyDescent="0.25">
      <c r="A40" s="12" t="str">
        <f t="shared" si="0"/>
        <v> AOEB 3 </v>
      </c>
      <c r="B40" s="18" t="str">
        <f t="shared" si="1"/>
        <v>II</v>
      </c>
      <c r="C40" s="12">
        <f t="shared" si="2"/>
        <v>47105.521999999997</v>
      </c>
      <c r="D40" s="22" t="str">
        <f t="shared" si="3"/>
        <v>vis</v>
      </c>
      <c r="E40" s="73">
        <f>VLOOKUP(C40,'Active 2'!C$21:E$971,3,FALSE)</f>
        <v>8216.4925058492408</v>
      </c>
      <c r="F40" s="18" t="s">
        <v>141</v>
      </c>
      <c r="G40" s="22" t="str">
        <f t="shared" si="4"/>
        <v>47105.522</v>
      </c>
      <c r="H40" s="12">
        <f t="shared" si="5"/>
        <v>-5470.5</v>
      </c>
      <c r="I40" s="74" t="s">
        <v>617</v>
      </c>
      <c r="J40" s="75" t="s">
        <v>618</v>
      </c>
      <c r="K40" s="74">
        <v>-5470.5</v>
      </c>
      <c r="L40" s="74" t="s">
        <v>619</v>
      </c>
      <c r="M40" s="75" t="s">
        <v>181</v>
      </c>
      <c r="N40" s="75"/>
      <c r="O40" s="76" t="s">
        <v>533</v>
      </c>
      <c r="P40" s="76" t="s">
        <v>530</v>
      </c>
    </row>
    <row r="41" spans="1:16" ht="12.75" customHeight="1" thickBot="1" x14ac:dyDescent="0.25">
      <c r="A41" s="12" t="str">
        <f t="shared" si="0"/>
        <v> BBS 89 </v>
      </c>
      <c r="B41" s="18" t="str">
        <f t="shared" si="1"/>
        <v>II</v>
      </c>
      <c r="C41" s="12">
        <f t="shared" si="2"/>
        <v>47391.472999999998</v>
      </c>
      <c r="D41" s="22" t="str">
        <f t="shared" si="3"/>
        <v>vis</v>
      </c>
      <c r="E41" s="73">
        <f>VLOOKUP(C41,'Active 2'!C$21:E$971,3,FALSE)</f>
        <v>8506.4460830192129</v>
      </c>
      <c r="F41" s="18" t="s">
        <v>141</v>
      </c>
      <c r="G41" s="22" t="str">
        <f t="shared" si="4"/>
        <v>47391.473</v>
      </c>
      <c r="H41" s="12">
        <f t="shared" si="5"/>
        <v>-5180.5</v>
      </c>
      <c r="I41" s="74" t="s">
        <v>620</v>
      </c>
      <c r="J41" s="75" t="s">
        <v>621</v>
      </c>
      <c r="K41" s="74">
        <v>-5180.5</v>
      </c>
      <c r="L41" s="74" t="s">
        <v>622</v>
      </c>
      <c r="M41" s="75" t="s">
        <v>181</v>
      </c>
      <c r="N41" s="75"/>
      <c r="O41" s="76" t="s">
        <v>623</v>
      </c>
      <c r="P41" s="76" t="s">
        <v>624</v>
      </c>
    </row>
    <row r="42" spans="1:16" ht="12.75" customHeight="1" thickBot="1" x14ac:dyDescent="0.25">
      <c r="A42" s="12" t="str">
        <f t="shared" si="0"/>
        <v> BBS 89 </v>
      </c>
      <c r="B42" s="18" t="str">
        <f t="shared" si="1"/>
        <v>I</v>
      </c>
      <c r="C42" s="12">
        <f t="shared" si="2"/>
        <v>47432.42</v>
      </c>
      <c r="D42" s="22" t="str">
        <f t="shared" si="3"/>
        <v>vis</v>
      </c>
      <c r="E42" s="73">
        <f>VLOOKUP(C42,'Active 2'!C$21:E$971,3,FALSE)</f>
        <v>8547.9662355082</v>
      </c>
      <c r="F42" s="18" t="s">
        <v>141</v>
      </c>
      <c r="G42" s="22" t="str">
        <f t="shared" si="4"/>
        <v>47432.420</v>
      </c>
      <c r="H42" s="12">
        <f t="shared" si="5"/>
        <v>-5139</v>
      </c>
      <c r="I42" s="74" t="s">
        <v>625</v>
      </c>
      <c r="J42" s="75" t="s">
        <v>626</v>
      </c>
      <c r="K42" s="74">
        <v>-5139</v>
      </c>
      <c r="L42" s="74" t="s">
        <v>627</v>
      </c>
      <c r="M42" s="75" t="s">
        <v>181</v>
      </c>
      <c r="N42" s="75"/>
      <c r="O42" s="76" t="s">
        <v>623</v>
      </c>
      <c r="P42" s="76" t="s">
        <v>624</v>
      </c>
    </row>
    <row r="43" spans="1:16" ht="12.75" customHeight="1" thickBot="1" x14ac:dyDescent="0.25">
      <c r="A43" s="12" t="str">
        <f t="shared" si="0"/>
        <v> BBS 90 </v>
      </c>
      <c r="B43" s="18" t="str">
        <f t="shared" si="1"/>
        <v>I</v>
      </c>
      <c r="C43" s="12">
        <f t="shared" si="2"/>
        <v>47439.337</v>
      </c>
      <c r="D43" s="22" t="str">
        <f t="shared" si="3"/>
        <v>vis</v>
      </c>
      <c r="E43" s="73">
        <f>VLOOKUP(C43,'Active 2'!C$21:E$971,3,FALSE)</f>
        <v>8554.9800556846822</v>
      </c>
      <c r="F43" s="18" t="s">
        <v>141</v>
      </c>
      <c r="G43" s="22" t="str">
        <f t="shared" si="4"/>
        <v>47439.337</v>
      </c>
      <c r="H43" s="12">
        <f t="shared" si="5"/>
        <v>-5132</v>
      </c>
      <c r="I43" s="74" t="s">
        <v>628</v>
      </c>
      <c r="J43" s="75" t="s">
        <v>629</v>
      </c>
      <c r="K43" s="74">
        <v>-5132</v>
      </c>
      <c r="L43" s="74" t="s">
        <v>630</v>
      </c>
      <c r="M43" s="75" t="s">
        <v>181</v>
      </c>
      <c r="N43" s="75"/>
      <c r="O43" s="76" t="s">
        <v>623</v>
      </c>
      <c r="P43" s="76" t="s">
        <v>631</v>
      </c>
    </row>
    <row r="44" spans="1:16" ht="12.75" customHeight="1" thickBot="1" x14ac:dyDescent="0.25">
      <c r="A44" s="12" t="str">
        <f t="shared" si="0"/>
        <v> AOEB 3 </v>
      </c>
      <c r="B44" s="18" t="str">
        <f t="shared" si="1"/>
        <v>II</v>
      </c>
      <c r="C44" s="12">
        <f t="shared" si="2"/>
        <v>47461.538999999997</v>
      </c>
      <c r="D44" s="22" t="str">
        <f t="shared" si="3"/>
        <v>vis</v>
      </c>
      <c r="E44" s="73">
        <f>VLOOKUP(C44,'Active 2'!C$21:E$971,3,FALSE)</f>
        <v>8577.492826475227</v>
      </c>
      <c r="F44" s="18" t="s">
        <v>141</v>
      </c>
      <c r="G44" s="22" t="str">
        <f t="shared" si="4"/>
        <v>47461.539</v>
      </c>
      <c r="H44" s="12">
        <f t="shared" si="5"/>
        <v>-5109.5</v>
      </c>
      <c r="I44" s="74" t="s">
        <v>632</v>
      </c>
      <c r="J44" s="75" t="s">
        <v>633</v>
      </c>
      <c r="K44" s="74">
        <v>-5109.5</v>
      </c>
      <c r="L44" s="74" t="s">
        <v>591</v>
      </c>
      <c r="M44" s="75" t="s">
        <v>181</v>
      </c>
      <c r="N44" s="75"/>
      <c r="O44" s="76" t="s">
        <v>533</v>
      </c>
      <c r="P44" s="76" t="s">
        <v>530</v>
      </c>
    </row>
    <row r="45" spans="1:16" ht="12.75" customHeight="1" thickBot="1" x14ac:dyDescent="0.25">
      <c r="A45" s="12" t="str">
        <f t="shared" si="0"/>
        <v> BBS 90 </v>
      </c>
      <c r="B45" s="18" t="str">
        <f t="shared" si="1"/>
        <v>II</v>
      </c>
      <c r="C45" s="12">
        <f t="shared" si="2"/>
        <v>47467.434000000001</v>
      </c>
      <c r="D45" s="22" t="str">
        <f t="shared" si="3"/>
        <v>vis</v>
      </c>
      <c r="E45" s="73">
        <f>VLOOKUP(C45,'Active 2'!C$21:E$971,3,FALSE)</f>
        <v>8583.4703412851704</v>
      </c>
      <c r="F45" s="18" t="s">
        <v>141</v>
      </c>
      <c r="G45" s="22" t="str">
        <f t="shared" si="4"/>
        <v>47467.434</v>
      </c>
      <c r="H45" s="12">
        <f t="shared" si="5"/>
        <v>-5103.5</v>
      </c>
      <c r="I45" s="74" t="s">
        <v>634</v>
      </c>
      <c r="J45" s="75" t="s">
        <v>635</v>
      </c>
      <c r="K45" s="74">
        <v>-5103.5</v>
      </c>
      <c r="L45" s="74" t="s">
        <v>636</v>
      </c>
      <c r="M45" s="75" t="s">
        <v>181</v>
      </c>
      <c r="N45" s="75"/>
      <c r="O45" s="76" t="s">
        <v>623</v>
      </c>
      <c r="P45" s="76" t="s">
        <v>631</v>
      </c>
    </row>
    <row r="46" spans="1:16" ht="12.75" customHeight="1" thickBot="1" x14ac:dyDescent="0.25">
      <c r="A46" s="12" t="str">
        <f t="shared" si="0"/>
        <v> BBS 90 </v>
      </c>
      <c r="B46" s="18" t="str">
        <f t="shared" si="1"/>
        <v>II</v>
      </c>
      <c r="C46" s="12">
        <f t="shared" si="2"/>
        <v>47468.411999999997</v>
      </c>
      <c r="D46" s="22" t="str">
        <f t="shared" si="3"/>
        <v>vis</v>
      </c>
      <c r="E46" s="73">
        <f>VLOOKUP(C46,'Active 2'!C$21:E$971,3,FALSE)</f>
        <v>8584.4620307650839</v>
      </c>
      <c r="F46" s="18" t="s">
        <v>141</v>
      </c>
      <c r="G46" s="22" t="str">
        <f t="shared" si="4"/>
        <v>47468.412</v>
      </c>
      <c r="H46" s="12">
        <f t="shared" si="5"/>
        <v>-5102.5</v>
      </c>
      <c r="I46" s="74" t="s">
        <v>637</v>
      </c>
      <c r="J46" s="75" t="s">
        <v>638</v>
      </c>
      <c r="K46" s="74">
        <v>-5102.5</v>
      </c>
      <c r="L46" s="74" t="s">
        <v>639</v>
      </c>
      <c r="M46" s="75" t="s">
        <v>181</v>
      </c>
      <c r="N46" s="75"/>
      <c r="O46" s="76" t="s">
        <v>623</v>
      </c>
      <c r="P46" s="76" t="s">
        <v>631</v>
      </c>
    </row>
    <row r="47" spans="1:16" ht="12.75" customHeight="1" thickBot="1" x14ac:dyDescent="0.25">
      <c r="A47" s="12" t="str">
        <f t="shared" si="0"/>
        <v> BBS 90 </v>
      </c>
      <c r="B47" s="18" t="str">
        <f t="shared" si="1"/>
        <v>II</v>
      </c>
      <c r="C47" s="12">
        <f t="shared" si="2"/>
        <v>47480.267</v>
      </c>
      <c r="D47" s="22" t="str">
        <f t="shared" si="3"/>
        <v>vis</v>
      </c>
      <c r="E47" s="73">
        <f>VLOOKUP(C47,'Active 2'!C$21:E$971,3,FALSE)</f>
        <v>8596.4829702174757</v>
      </c>
      <c r="F47" s="18" t="s">
        <v>141</v>
      </c>
      <c r="G47" s="22" t="str">
        <f t="shared" si="4"/>
        <v>47480.267</v>
      </c>
      <c r="H47" s="12">
        <f t="shared" si="5"/>
        <v>-5090.5</v>
      </c>
      <c r="I47" s="74" t="s">
        <v>640</v>
      </c>
      <c r="J47" s="75" t="s">
        <v>641</v>
      </c>
      <c r="K47" s="74">
        <v>-5090.5</v>
      </c>
      <c r="L47" s="74" t="s">
        <v>642</v>
      </c>
      <c r="M47" s="75" t="s">
        <v>181</v>
      </c>
      <c r="N47" s="75"/>
      <c r="O47" s="76" t="s">
        <v>623</v>
      </c>
      <c r="P47" s="76" t="s">
        <v>631</v>
      </c>
    </row>
    <row r="48" spans="1:16" ht="12.75" customHeight="1" thickBot="1" x14ac:dyDescent="0.25">
      <c r="A48" s="12" t="str">
        <f t="shared" si="0"/>
        <v> BBS 91 </v>
      </c>
      <c r="B48" s="18" t="str">
        <f t="shared" si="1"/>
        <v>II</v>
      </c>
      <c r="C48" s="12">
        <f t="shared" si="2"/>
        <v>47540.394</v>
      </c>
      <c r="D48" s="22" t="str">
        <f t="shared" si="3"/>
        <v>vis</v>
      </c>
      <c r="E48" s="73">
        <f>VLOOKUP(C48,'Active 2'!C$21:E$971,3,FALSE)</f>
        <v>8657.4515932840113</v>
      </c>
      <c r="F48" s="18" t="s">
        <v>141</v>
      </c>
      <c r="G48" s="22" t="str">
        <f t="shared" si="4"/>
        <v>47540.394</v>
      </c>
      <c r="H48" s="12">
        <f t="shared" si="5"/>
        <v>-5029.5</v>
      </c>
      <c r="I48" s="74" t="s">
        <v>643</v>
      </c>
      <c r="J48" s="75" t="s">
        <v>644</v>
      </c>
      <c r="K48" s="74">
        <v>-5029.5</v>
      </c>
      <c r="L48" s="74" t="s">
        <v>645</v>
      </c>
      <c r="M48" s="75" t="s">
        <v>181</v>
      </c>
      <c r="N48" s="75"/>
      <c r="O48" s="76" t="s">
        <v>623</v>
      </c>
      <c r="P48" s="76" t="s">
        <v>646</v>
      </c>
    </row>
    <row r="49" spans="1:16" ht="12.75" customHeight="1" thickBot="1" x14ac:dyDescent="0.25">
      <c r="A49" s="12" t="str">
        <f t="shared" si="0"/>
        <v> BBS 91 </v>
      </c>
      <c r="B49" s="18" t="str">
        <f t="shared" si="1"/>
        <v>II</v>
      </c>
      <c r="C49" s="12">
        <f t="shared" si="2"/>
        <v>47551.266000000003</v>
      </c>
      <c r="D49" s="22" t="str">
        <f t="shared" si="3"/>
        <v>vis</v>
      </c>
      <c r="E49" s="73">
        <f>VLOOKUP(C49,'Active 2'!C$21:E$971,3,FALSE)</f>
        <v>8668.4757732693688</v>
      </c>
      <c r="F49" s="18" t="s">
        <v>141</v>
      </c>
      <c r="G49" s="22" t="str">
        <f t="shared" si="4"/>
        <v>47551.266</v>
      </c>
      <c r="H49" s="12">
        <f t="shared" si="5"/>
        <v>-5018.5</v>
      </c>
      <c r="I49" s="74" t="s">
        <v>647</v>
      </c>
      <c r="J49" s="75" t="s">
        <v>648</v>
      </c>
      <c r="K49" s="74">
        <v>-5018.5</v>
      </c>
      <c r="L49" s="74" t="s">
        <v>607</v>
      </c>
      <c r="M49" s="75" t="s">
        <v>181</v>
      </c>
      <c r="N49" s="75"/>
      <c r="O49" s="76" t="s">
        <v>623</v>
      </c>
      <c r="P49" s="76" t="s">
        <v>646</v>
      </c>
    </row>
    <row r="50" spans="1:16" ht="12.75" customHeight="1" thickBot="1" x14ac:dyDescent="0.25">
      <c r="A50" s="12" t="str">
        <f t="shared" si="0"/>
        <v> BBS 92 </v>
      </c>
      <c r="B50" s="18" t="str">
        <f t="shared" si="1"/>
        <v>II</v>
      </c>
      <c r="C50" s="12">
        <f t="shared" si="2"/>
        <v>47748.504999999997</v>
      </c>
      <c r="D50" s="22" t="str">
        <f t="shared" si="3"/>
        <v>vis</v>
      </c>
      <c r="E50" s="73">
        <f>VLOOKUP(C50,'Active 2'!C$21:E$971,3,FALSE)</f>
        <v>8868.4756110297749</v>
      </c>
      <c r="F50" s="18" t="s">
        <v>141</v>
      </c>
      <c r="G50" s="22" t="str">
        <f t="shared" si="4"/>
        <v>47748.505</v>
      </c>
      <c r="H50" s="12">
        <f t="shared" si="5"/>
        <v>-4818.5</v>
      </c>
      <c r="I50" s="74" t="s">
        <v>649</v>
      </c>
      <c r="J50" s="75" t="s">
        <v>650</v>
      </c>
      <c r="K50" s="74">
        <v>-4818.5</v>
      </c>
      <c r="L50" s="74" t="s">
        <v>651</v>
      </c>
      <c r="M50" s="75" t="s">
        <v>181</v>
      </c>
      <c r="N50" s="75"/>
      <c r="O50" s="76" t="s">
        <v>623</v>
      </c>
      <c r="P50" s="76" t="s">
        <v>652</v>
      </c>
    </row>
    <row r="51" spans="1:16" ht="12.75" customHeight="1" thickBot="1" x14ac:dyDescent="0.25">
      <c r="A51" s="12" t="str">
        <f t="shared" si="0"/>
        <v> BBS 92 </v>
      </c>
      <c r="B51" s="18" t="str">
        <f t="shared" si="1"/>
        <v>II</v>
      </c>
      <c r="C51" s="12">
        <f t="shared" si="2"/>
        <v>47754.43</v>
      </c>
      <c r="D51" s="22" t="str">
        <f t="shared" si="3"/>
        <v>vis</v>
      </c>
      <c r="E51" s="73">
        <f>VLOOKUP(C51,'Active 2'!C$21:E$971,3,FALSE)</f>
        <v>8874.483545762414</v>
      </c>
      <c r="F51" s="18" t="s">
        <v>141</v>
      </c>
      <c r="G51" s="22" t="str">
        <f t="shared" si="4"/>
        <v>47754.430</v>
      </c>
      <c r="H51" s="12">
        <f t="shared" si="5"/>
        <v>-4812.5</v>
      </c>
      <c r="I51" s="74" t="s">
        <v>653</v>
      </c>
      <c r="J51" s="75" t="s">
        <v>654</v>
      </c>
      <c r="K51" s="74">
        <v>-4812.5</v>
      </c>
      <c r="L51" s="74" t="s">
        <v>655</v>
      </c>
      <c r="M51" s="75" t="s">
        <v>181</v>
      </c>
      <c r="N51" s="75"/>
      <c r="O51" s="76" t="s">
        <v>623</v>
      </c>
      <c r="P51" s="76" t="s">
        <v>652</v>
      </c>
    </row>
    <row r="52" spans="1:16" ht="12.75" customHeight="1" thickBot="1" x14ac:dyDescent="0.25">
      <c r="A52" s="12" t="str">
        <f t="shared" si="0"/>
        <v> BBS 92 </v>
      </c>
      <c r="B52" s="18" t="str">
        <f t="shared" si="1"/>
        <v>II</v>
      </c>
      <c r="C52" s="12">
        <f t="shared" si="2"/>
        <v>47757.392999999996</v>
      </c>
      <c r="D52" s="22" t="str">
        <f t="shared" si="3"/>
        <v>vis</v>
      </c>
      <c r="E52" s="73">
        <f>VLOOKUP(C52,'Active 2'!C$21:E$971,3,FALSE)</f>
        <v>8877.4880201274391</v>
      </c>
      <c r="F52" s="18" t="s">
        <v>141</v>
      </c>
      <c r="G52" s="22" t="str">
        <f t="shared" si="4"/>
        <v>47757.393</v>
      </c>
      <c r="H52" s="12">
        <f t="shared" si="5"/>
        <v>-4809.5</v>
      </c>
      <c r="I52" s="74" t="s">
        <v>656</v>
      </c>
      <c r="J52" s="75" t="s">
        <v>657</v>
      </c>
      <c r="K52" s="74">
        <v>-4809.5</v>
      </c>
      <c r="L52" s="74" t="s">
        <v>604</v>
      </c>
      <c r="M52" s="75" t="s">
        <v>181</v>
      </c>
      <c r="N52" s="75"/>
      <c r="O52" s="76" t="s">
        <v>623</v>
      </c>
      <c r="P52" s="76" t="s">
        <v>652</v>
      </c>
    </row>
    <row r="53" spans="1:16" ht="12.75" customHeight="1" thickBot="1" x14ac:dyDescent="0.25">
      <c r="A53" s="12" t="str">
        <f t="shared" si="0"/>
        <v> BBS 92 </v>
      </c>
      <c r="B53" s="18" t="str">
        <f t="shared" si="1"/>
        <v>II</v>
      </c>
      <c r="C53" s="12">
        <f t="shared" si="2"/>
        <v>47758.362000000001</v>
      </c>
      <c r="D53" s="22" t="str">
        <f t="shared" si="3"/>
        <v>vis</v>
      </c>
      <c r="E53" s="73">
        <f>VLOOKUP(C53,'Active 2'!C$21:E$971,3,FALSE)</f>
        <v>8878.4705836305548</v>
      </c>
      <c r="F53" s="18" t="s">
        <v>141</v>
      </c>
      <c r="G53" s="22" t="str">
        <f t="shared" si="4"/>
        <v>47758.362</v>
      </c>
      <c r="H53" s="12">
        <f t="shared" si="5"/>
        <v>-4808.5</v>
      </c>
      <c r="I53" s="74" t="s">
        <v>658</v>
      </c>
      <c r="J53" s="75" t="s">
        <v>659</v>
      </c>
      <c r="K53" s="74">
        <v>-4808.5</v>
      </c>
      <c r="L53" s="74" t="s">
        <v>660</v>
      </c>
      <c r="M53" s="75" t="s">
        <v>181</v>
      </c>
      <c r="N53" s="75"/>
      <c r="O53" s="76" t="s">
        <v>623</v>
      </c>
      <c r="P53" s="76" t="s">
        <v>652</v>
      </c>
    </row>
    <row r="54" spans="1:16" ht="12.75" customHeight="1" thickBot="1" x14ac:dyDescent="0.25">
      <c r="A54" s="12" t="str">
        <f t="shared" si="0"/>
        <v> BBS 92 </v>
      </c>
      <c r="B54" s="18" t="str">
        <f t="shared" si="1"/>
        <v>I</v>
      </c>
      <c r="C54" s="12">
        <f t="shared" si="2"/>
        <v>47794.370999999999</v>
      </c>
      <c r="D54" s="22" t="str">
        <f t="shared" si="3"/>
        <v>vis</v>
      </c>
      <c r="E54" s="73">
        <f>VLOOKUP(C54,'Active 2'!C$21:E$971,3,FALSE)</f>
        <v>8914.9836168436323</v>
      </c>
      <c r="F54" s="18" t="s">
        <v>141</v>
      </c>
      <c r="G54" s="22" t="str">
        <f t="shared" si="4"/>
        <v>47794.371</v>
      </c>
      <c r="H54" s="12">
        <f t="shared" si="5"/>
        <v>-4772</v>
      </c>
      <c r="I54" s="74" t="s">
        <v>661</v>
      </c>
      <c r="J54" s="75" t="s">
        <v>662</v>
      </c>
      <c r="K54" s="74">
        <v>-4772</v>
      </c>
      <c r="L54" s="74" t="s">
        <v>655</v>
      </c>
      <c r="M54" s="75" t="s">
        <v>181</v>
      </c>
      <c r="N54" s="75"/>
      <c r="O54" s="76" t="s">
        <v>623</v>
      </c>
      <c r="P54" s="76" t="s">
        <v>652</v>
      </c>
    </row>
    <row r="55" spans="1:16" ht="12.75" customHeight="1" thickBot="1" x14ac:dyDescent="0.25">
      <c r="A55" s="12" t="str">
        <f t="shared" si="0"/>
        <v> BBS 93 </v>
      </c>
      <c r="B55" s="18" t="str">
        <f t="shared" si="1"/>
        <v>II</v>
      </c>
      <c r="C55" s="12">
        <f t="shared" si="2"/>
        <v>47822.457999999999</v>
      </c>
      <c r="D55" s="22" t="str">
        <f t="shared" si="3"/>
        <v>vis</v>
      </c>
      <c r="E55" s="73">
        <f>VLOOKUP(C55,'Active 2'!C$21:E$971,3,FALSE)</f>
        <v>8943.4637624698862</v>
      </c>
      <c r="F55" s="18" t="s">
        <v>141</v>
      </c>
      <c r="G55" s="22" t="str">
        <f t="shared" si="4"/>
        <v>47822.458</v>
      </c>
      <c r="H55" s="12">
        <f t="shared" si="5"/>
        <v>-4743.5</v>
      </c>
      <c r="I55" s="74" t="s">
        <v>663</v>
      </c>
      <c r="J55" s="75" t="s">
        <v>664</v>
      </c>
      <c r="K55" s="74">
        <v>-4743.5</v>
      </c>
      <c r="L55" s="74" t="s">
        <v>639</v>
      </c>
      <c r="M55" s="75" t="s">
        <v>181</v>
      </c>
      <c r="N55" s="75"/>
      <c r="O55" s="76" t="s">
        <v>623</v>
      </c>
      <c r="P55" s="76" t="s">
        <v>665</v>
      </c>
    </row>
    <row r="56" spans="1:16" ht="12.75" customHeight="1" thickBot="1" x14ac:dyDescent="0.25">
      <c r="A56" s="12" t="str">
        <f t="shared" si="0"/>
        <v> BBS 93 </v>
      </c>
      <c r="B56" s="18" t="str">
        <f t="shared" si="1"/>
        <v>II</v>
      </c>
      <c r="C56" s="12">
        <f t="shared" si="2"/>
        <v>47823.447999999997</v>
      </c>
      <c r="D56" s="22" t="str">
        <f t="shared" si="3"/>
        <v>vis</v>
      </c>
      <c r="E56" s="73">
        <f>VLOOKUP(C56,'Active 2'!C$21:E$971,3,FALSE)</f>
        <v>8944.4676199188816</v>
      </c>
      <c r="F56" s="18" t="s">
        <v>141</v>
      </c>
      <c r="G56" s="22" t="str">
        <f t="shared" si="4"/>
        <v>47823.448</v>
      </c>
      <c r="H56" s="12">
        <f t="shared" si="5"/>
        <v>-4742.5</v>
      </c>
      <c r="I56" s="74" t="s">
        <v>666</v>
      </c>
      <c r="J56" s="75" t="s">
        <v>667</v>
      </c>
      <c r="K56" s="74">
        <v>-4742.5</v>
      </c>
      <c r="L56" s="74" t="s">
        <v>597</v>
      </c>
      <c r="M56" s="75" t="s">
        <v>181</v>
      </c>
      <c r="N56" s="75"/>
      <c r="O56" s="76" t="s">
        <v>623</v>
      </c>
      <c r="P56" s="76" t="s">
        <v>665</v>
      </c>
    </row>
    <row r="57" spans="1:16" ht="12.75" customHeight="1" thickBot="1" x14ac:dyDescent="0.25">
      <c r="A57" s="12" t="str">
        <f t="shared" si="0"/>
        <v> BBS 93 </v>
      </c>
      <c r="B57" s="18" t="str">
        <f t="shared" si="1"/>
        <v>II</v>
      </c>
      <c r="C57" s="12">
        <f t="shared" si="2"/>
        <v>47826.43</v>
      </c>
      <c r="D57" s="22" t="str">
        <f t="shared" si="3"/>
        <v>vis</v>
      </c>
      <c r="E57" s="73">
        <f>VLOOKUP(C57,'Active 2'!C$21:E$971,3,FALSE)</f>
        <v>8947.4913602349552</v>
      </c>
      <c r="F57" s="18" t="s">
        <v>141</v>
      </c>
      <c r="G57" s="22" t="str">
        <f t="shared" si="4"/>
        <v>47826.430</v>
      </c>
      <c r="H57" s="12">
        <f t="shared" si="5"/>
        <v>-4739.5</v>
      </c>
      <c r="I57" s="74" t="s">
        <v>668</v>
      </c>
      <c r="J57" s="75" t="s">
        <v>669</v>
      </c>
      <c r="K57" s="74">
        <v>-4739.5</v>
      </c>
      <c r="L57" s="74" t="s">
        <v>670</v>
      </c>
      <c r="M57" s="75" t="s">
        <v>181</v>
      </c>
      <c r="N57" s="75"/>
      <c r="O57" s="76" t="s">
        <v>623</v>
      </c>
      <c r="P57" s="76" t="s">
        <v>665</v>
      </c>
    </row>
    <row r="58" spans="1:16" ht="12.75" customHeight="1" thickBot="1" x14ac:dyDescent="0.25">
      <c r="A58" s="12" t="str">
        <f t="shared" si="0"/>
        <v> BBS 94 </v>
      </c>
      <c r="B58" s="18" t="str">
        <f t="shared" si="1"/>
        <v>II</v>
      </c>
      <c r="C58" s="12">
        <f t="shared" si="2"/>
        <v>47894.413</v>
      </c>
      <c r="D58" s="22" t="str">
        <f t="shared" si="3"/>
        <v>vis</v>
      </c>
      <c r="E58" s="73">
        <f>VLOOKUP(C58,'Active 2'!C$21:E$971,3,FALSE)</f>
        <v>9016.4259470583838</v>
      </c>
      <c r="F58" s="18" t="s">
        <v>141</v>
      </c>
      <c r="G58" s="22" t="str">
        <f t="shared" si="4"/>
        <v>47894.413</v>
      </c>
      <c r="H58" s="12">
        <f t="shared" si="5"/>
        <v>-4670.5</v>
      </c>
      <c r="I58" s="74" t="s">
        <v>671</v>
      </c>
      <c r="J58" s="75" t="s">
        <v>672</v>
      </c>
      <c r="K58" s="74">
        <v>-4670.5</v>
      </c>
      <c r="L58" s="74" t="s">
        <v>673</v>
      </c>
      <c r="M58" s="75" t="s">
        <v>181</v>
      </c>
      <c r="N58" s="75"/>
      <c r="O58" s="76" t="s">
        <v>623</v>
      </c>
      <c r="P58" s="76" t="s">
        <v>674</v>
      </c>
    </row>
    <row r="59" spans="1:16" ht="12.75" customHeight="1" thickBot="1" x14ac:dyDescent="0.25">
      <c r="A59" s="12" t="str">
        <f t="shared" si="0"/>
        <v> BBS 94 </v>
      </c>
      <c r="B59" s="18" t="str">
        <f t="shared" si="1"/>
        <v>II</v>
      </c>
      <c r="C59" s="12">
        <f t="shared" si="2"/>
        <v>47905.294000000002</v>
      </c>
      <c r="D59" s="22" t="str">
        <f t="shared" si="3"/>
        <v>vis</v>
      </c>
      <c r="E59" s="73">
        <f>VLOOKUP(C59,'Active 2'!C$21:E$971,3,FALSE)</f>
        <v>9027.4592530205482</v>
      </c>
      <c r="F59" s="18" t="s">
        <v>141</v>
      </c>
      <c r="G59" s="22" t="str">
        <f t="shared" si="4"/>
        <v>47905.294</v>
      </c>
      <c r="H59" s="12">
        <f t="shared" si="5"/>
        <v>-4659.5</v>
      </c>
      <c r="I59" s="74" t="s">
        <v>675</v>
      </c>
      <c r="J59" s="75" t="s">
        <v>676</v>
      </c>
      <c r="K59" s="74">
        <v>-4659.5</v>
      </c>
      <c r="L59" s="74" t="s">
        <v>677</v>
      </c>
      <c r="M59" s="75" t="s">
        <v>181</v>
      </c>
      <c r="N59" s="75"/>
      <c r="O59" s="76" t="s">
        <v>623</v>
      </c>
      <c r="P59" s="76" t="s">
        <v>674</v>
      </c>
    </row>
    <row r="60" spans="1:16" ht="12.75" customHeight="1" thickBot="1" x14ac:dyDescent="0.25">
      <c r="A60" s="12" t="str">
        <f t="shared" si="0"/>
        <v> BBS 94 </v>
      </c>
      <c r="B60" s="18" t="str">
        <f t="shared" si="1"/>
        <v>II</v>
      </c>
      <c r="C60" s="12">
        <f t="shared" si="2"/>
        <v>47906.252</v>
      </c>
      <c r="D60" s="22" t="str">
        <f t="shared" si="3"/>
        <v>vis</v>
      </c>
      <c r="E60" s="73">
        <f>VLOOKUP(C60,'Active 2'!C$21:E$971,3,FALSE)</f>
        <v>9028.4306625520003</v>
      </c>
      <c r="F60" s="18" t="s">
        <v>141</v>
      </c>
      <c r="G60" s="22" t="str">
        <f t="shared" si="4"/>
        <v>47906.252</v>
      </c>
      <c r="H60" s="12">
        <f t="shared" si="5"/>
        <v>-4658.5</v>
      </c>
      <c r="I60" s="74" t="s">
        <v>678</v>
      </c>
      <c r="J60" s="75" t="s">
        <v>679</v>
      </c>
      <c r="K60" s="74">
        <v>-4658.5</v>
      </c>
      <c r="L60" s="74" t="s">
        <v>680</v>
      </c>
      <c r="M60" s="75" t="s">
        <v>181</v>
      </c>
      <c r="N60" s="75"/>
      <c r="O60" s="76" t="s">
        <v>623</v>
      </c>
      <c r="P60" s="76" t="s">
        <v>674</v>
      </c>
    </row>
    <row r="61" spans="1:16" ht="12.75" customHeight="1" thickBot="1" x14ac:dyDescent="0.25">
      <c r="A61" s="12" t="str">
        <f t="shared" si="0"/>
        <v> BBS 96 </v>
      </c>
      <c r="B61" s="18" t="str">
        <f t="shared" si="1"/>
        <v>II</v>
      </c>
      <c r="C61" s="12">
        <f t="shared" si="2"/>
        <v>48106.47</v>
      </c>
      <c r="D61" s="22" t="str">
        <f t="shared" si="3"/>
        <v>vis</v>
      </c>
      <c r="E61" s="73">
        <f>VLOOKUP(C61,'Active 2'!C$21:E$971,3,FALSE)</f>
        <v>9231.4511986362158</v>
      </c>
      <c r="F61" s="18" t="s">
        <v>141</v>
      </c>
      <c r="G61" s="22" t="str">
        <f t="shared" si="4"/>
        <v>48106.470</v>
      </c>
      <c r="H61" s="12">
        <f t="shared" si="5"/>
        <v>-4455.5</v>
      </c>
      <c r="I61" s="74" t="s">
        <v>681</v>
      </c>
      <c r="J61" s="75" t="s">
        <v>682</v>
      </c>
      <c r="K61" s="74">
        <v>-4455.5</v>
      </c>
      <c r="L61" s="74" t="s">
        <v>683</v>
      </c>
      <c r="M61" s="75" t="s">
        <v>181</v>
      </c>
      <c r="N61" s="75"/>
      <c r="O61" s="76" t="s">
        <v>623</v>
      </c>
      <c r="P61" s="76" t="s">
        <v>684</v>
      </c>
    </row>
    <row r="62" spans="1:16" ht="12.75" customHeight="1" thickBot="1" x14ac:dyDescent="0.25">
      <c r="A62" s="12" t="str">
        <f t="shared" si="0"/>
        <v> BBS 96 </v>
      </c>
      <c r="B62" s="18" t="str">
        <f t="shared" si="1"/>
        <v>II</v>
      </c>
      <c r="C62" s="12">
        <f t="shared" si="2"/>
        <v>48108.461000000003</v>
      </c>
      <c r="D62" s="22" t="str">
        <f t="shared" si="3"/>
        <v>vis</v>
      </c>
      <c r="E62" s="73">
        <f>VLOOKUP(C62,'Active 2'!C$21:E$971,3,FALSE)</f>
        <v>9233.4700675058684</v>
      </c>
      <c r="F62" s="18" t="s">
        <v>141</v>
      </c>
      <c r="G62" s="22" t="str">
        <f t="shared" si="4"/>
        <v>48108.461</v>
      </c>
      <c r="H62" s="12">
        <f t="shared" si="5"/>
        <v>-4453.5</v>
      </c>
      <c r="I62" s="74" t="s">
        <v>685</v>
      </c>
      <c r="J62" s="75" t="s">
        <v>686</v>
      </c>
      <c r="K62" s="74">
        <v>-4453.5</v>
      </c>
      <c r="L62" s="74" t="s">
        <v>597</v>
      </c>
      <c r="M62" s="75" t="s">
        <v>181</v>
      </c>
      <c r="N62" s="75"/>
      <c r="O62" s="76" t="s">
        <v>623</v>
      </c>
      <c r="P62" s="76" t="s">
        <v>684</v>
      </c>
    </row>
    <row r="63" spans="1:16" ht="12.75" customHeight="1" thickBot="1" x14ac:dyDescent="0.25">
      <c r="A63" s="12" t="str">
        <f t="shared" si="0"/>
        <v> BBS 96 </v>
      </c>
      <c r="B63" s="18" t="str">
        <f t="shared" si="1"/>
        <v>II</v>
      </c>
      <c r="C63" s="12">
        <f t="shared" si="2"/>
        <v>48112.428999999996</v>
      </c>
      <c r="D63" s="22" t="str">
        <f t="shared" si="3"/>
        <v>vis</v>
      </c>
      <c r="E63" s="73">
        <f>VLOOKUP(C63,'Active 2'!C$21:E$971,3,FALSE)</f>
        <v>9237.4936092812368</v>
      </c>
      <c r="F63" s="18" t="s">
        <v>141</v>
      </c>
      <c r="G63" s="22" t="str">
        <f t="shared" si="4"/>
        <v>48112.429</v>
      </c>
      <c r="H63" s="12">
        <f t="shared" si="5"/>
        <v>-4449.5</v>
      </c>
      <c r="I63" s="74" t="s">
        <v>687</v>
      </c>
      <c r="J63" s="75" t="s">
        <v>688</v>
      </c>
      <c r="K63" s="74">
        <v>-4449.5</v>
      </c>
      <c r="L63" s="74" t="s">
        <v>670</v>
      </c>
      <c r="M63" s="75" t="s">
        <v>181</v>
      </c>
      <c r="N63" s="75"/>
      <c r="O63" s="76" t="s">
        <v>623</v>
      </c>
      <c r="P63" s="76" t="s">
        <v>684</v>
      </c>
    </row>
    <row r="64" spans="1:16" ht="12.75" customHeight="1" thickBot="1" x14ac:dyDescent="0.25">
      <c r="A64" s="12" t="str">
        <f t="shared" si="0"/>
        <v> BBS 96 </v>
      </c>
      <c r="B64" s="18" t="str">
        <f t="shared" si="1"/>
        <v>II</v>
      </c>
      <c r="C64" s="12">
        <f t="shared" si="2"/>
        <v>48113.434000000001</v>
      </c>
      <c r="D64" s="22" t="str">
        <f t="shared" si="3"/>
        <v>vis</v>
      </c>
      <c r="E64" s="73">
        <f>VLOOKUP(C64,'Active 2'!C$21:E$971,3,FALSE)</f>
        <v>9238.5126766915873</v>
      </c>
      <c r="F64" s="18" t="s">
        <v>141</v>
      </c>
      <c r="G64" s="22" t="str">
        <f t="shared" si="4"/>
        <v>48113.434</v>
      </c>
      <c r="H64" s="12">
        <f t="shared" si="5"/>
        <v>-4448.5</v>
      </c>
      <c r="I64" s="74" t="s">
        <v>689</v>
      </c>
      <c r="J64" s="75" t="s">
        <v>690</v>
      </c>
      <c r="K64" s="74">
        <v>-4448.5</v>
      </c>
      <c r="L64" s="74" t="s">
        <v>691</v>
      </c>
      <c r="M64" s="75" t="s">
        <v>181</v>
      </c>
      <c r="N64" s="75"/>
      <c r="O64" s="76" t="s">
        <v>623</v>
      </c>
      <c r="P64" s="76" t="s">
        <v>684</v>
      </c>
    </row>
    <row r="65" spans="1:16" ht="12.75" customHeight="1" thickBot="1" x14ac:dyDescent="0.25">
      <c r="A65" s="12" t="str">
        <f t="shared" si="0"/>
        <v> BBS 96 </v>
      </c>
      <c r="B65" s="18" t="str">
        <f t="shared" si="1"/>
        <v>II</v>
      </c>
      <c r="C65" s="12">
        <f t="shared" si="2"/>
        <v>48115.396000000001</v>
      </c>
      <c r="D65" s="22" t="str">
        <f t="shared" si="3"/>
        <v>vis</v>
      </c>
      <c r="E65" s="73">
        <f>VLOOKUP(C65,'Active 2'!C$21:E$971,3,FALSE)</f>
        <v>9240.5021396359643</v>
      </c>
      <c r="F65" s="18" t="s">
        <v>141</v>
      </c>
      <c r="G65" s="22" t="str">
        <f t="shared" si="4"/>
        <v>48115.396</v>
      </c>
      <c r="H65" s="12">
        <f t="shared" si="5"/>
        <v>-4446.5</v>
      </c>
      <c r="I65" s="74" t="s">
        <v>692</v>
      </c>
      <c r="J65" s="75" t="s">
        <v>693</v>
      </c>
      <c r="K65" s="74">
        <v>-4446.5</v>
      </c>
      <c r="L65" s="74" t="s">
        <v>694</v>
      </c>
      <c r="M65" s="75" t="s">
        <v>181</v>
      </c>
      <c r="N65" s="75"/>
      <c r="O65" s="76" t="s">
        <v>623</v>
      </c>
      <c r="P65" s="76" t="s">
        <v>684</v>
      </c>
    </row>
    <row r="66" spans="1:16" ht="12.75" customHeight="1" thickBot="1" x14ac:dyDescent="0.25">
      <c r="A66" s="12" t="str">
        <f t="shared" si="0"/>
        <v> BBS 96 </v>
      </c>
      <c r="B66" s="18" t="str">
        <f t="shared" si="1"/>
        <v>I</v>
      </c>
      <c r="C66" s="12">
        <f t="shared" si="2"/>
        <v>48146.434999999998</v>
      </c>
      <c r="D66" s="22" t="str">
        <f t="shared" si="3"/>
        <v>vis</v>
      </c>
      <c r="E66" s="73">
        <f>VLOOKUP(C66,'Active 2'!C$21:E$971,3,FALSE)</f>
        <v>9271.9756056555889</v>
      </c>
      <c r="F66" s="18" t="s">
        <v>141</v>
      </c>
      <c r="G66" s="22" t="str">
        <f t="shared" si="4"/>
        <v>48146.435</v>
      </c>
      <c r="H66" s="12">
        <f t="shared" si="5"/>
        <v>-4415</v>
      </c>
      <c r="I66" s="74" t="s">
        <v>695</v>
      </c>
      <c r="J66" s="75" t="s">
        <v>696</v>
      </c>
      <c r="K66" s="74">
        <v>-4415</v>
      </c>
      <c r="L66" s="74" t="s">
        <v>636</v>
      </c>
      <c r="M66" s="75" t="s">
        <v>181</v>
      </c>
      <c r="N66" s="75"/>
      <c r="O66" s="76" t="s">
        <v>623</v>
      </c>
      <c r="P66" s="76" t="s">
        <v>684</v>
      </c>
    </row>
    <row r="67" spans="1:16" ht="12.75" customHeight="1" thickBot="1" x14ac:dyDescent="0.25">
      <c r="A67" s="12" t="str">
        <f t="shared" si="0"/>
        <v> BBS 96 </v>
      </c>
      <c r="B67" s="18" t="str">
        <f t="shared" si="1"/>
        <v>II</v>
      </c>
      <c r="C67" s="12">
        <f t="shared" si="2"/>
        <v>48187.39</v>
      </c>
      <c r="D67" s="22" t="str">
        <f t="shared" si="3"/>
        <v>vis</v>
      </c>
      <c r="E67" s="73">
        <f>VLOOKUP(C67,'Active 2'!C$21:E$971,3,FALSE)</f>
        <v>9313.5038701239646</v>
      </c>
      <c r="F67" s="18" t="s">
        <v>141</v>
      </c>
      <c r="G67" s="22" t="str">
        <f t="shared" si="4"/>
        <v>48187.390</v>
      </c>
      <c r="H67" s="12">
        <f t="shared" si="5"/>
        <v>-4373.5</v>
      </c>
      <c r="I67" s="74" t="s">
        <v>697</v>
      </c>
      <c r="J67" s="75" t="s">
        <v>698</v>
      </c>
      <c r="K67" s="74">
        <v>-4373.5</v>
      </c>
      <c r="L67" s="74" t="s">
        <v>583</v>
      </c>
      <c r="M67" s="75" t="s">
        <v>181</v>
      </c>
      <c r="N67" s="75"/>
      <c r="O67" s="76" t="s">
        <v>623</v>
      </c>
      <c r="P67" s="76" t="s">
        <v>684</v>
      </c>
    </row>
    <row r="68" spans="1:16" ht="12.75" customHeight="1" thickBot="1" x14ac:dyDescent="0.25">
      <c r="A68" s="12" t="str">
        <f t="shared" si="0"/>
        <v> BBS 96 </v>
      </c>
      <c r="B68" s="18" t="str">
        <f t="shared" si="1"/>
        <v>II</v>
      </c>
      <c r="C68" s="12">
        <f t="shared" si="2"/>
        <v>48189.357000000004</v>
      </c>
      <c r="D68" s="22" t="str">
        <f t="shared" si="3"/>
        <v>vis</v>
      </c>
      <c r="E68" s="73">
        <f>VLOOKUP(C68,'Active 2'!C$21:E$971,3,FALSE)</f>
        <v>9315.4984030554624</v>
      </c>
      <c r="F68" s="18" t="s">
        <v>141</v>
      </c>
      <c r="G68" s="22" t="str">
        <f t="shared" si="4"/>
        <v>48189.357</v>
      </c>
      <c r="H68" s="12">
        <f t="shared" si="5"/>
        <v>-4371.5</v>
      </c>
      <c r="I68" s="74" t="s">
        <v>699</v>
      </c>
      <c r="J68" s="75" t="s">
        <v>700</v>
      </c>
      <c r="K68" s="74">
        <v>-4371.5</v>
      </c>
      <c r="L68" s="74" t="s">
        <v>701</v>
      </c>
      <c r="M68" s="75" t="s">
        <v>181</v>
      </c>
      <c r="N68" s="75"/>
      <c r="O68" s="76" t="s">
        <v>623</v>
      </c>
      <c r="P68" s="76" t="s">
        <v>684</v>
      </c>
    </row>
    <row r="69" spans="1:16" ht="12.75" customHeight="1" thickBot="1" x14ac:dyDescent="0.25">
      <c r="A69" s="12" t="str">
        <f t="shared" si="0"/>
        <v> BBS 97 </v>
      </c>
      <c r="B69" s="18" t="str">
        <f t="shared" si="1"/>
        <v>II</v>
      </c>
      <c r="C69" s="12">
        <f t="shared" si="2"/>
        <v>48260.37</v>
      </c>
      <c r="D69" s="22" t="str">
        <f t="shared" si="3"/>
        <v>vis</v>
      </c>
      <c r="E69" s="73">
        <f>VLOOKUP(C69,'Active 2'!C$21:E$971,3,FALSE)</f>
        <v>9387.5054020712741</v>
      </c>
      <c r="F69" s="18" t="s">
        <v>141</v>
      </c>
      <c r="G69" s="22" t="str">
        <f t="shared" si="4"/>
        <v>48260.370</v>
      </c>
      <c r="H69" s="12">
        <f t="shared" si="5"/>
        <v>-4299.5</v>
      </c>
      <c r="I69" s="74" t="s">
        <v>702</v>
      </c>
      <c r="J69" s="75" t="s">
        <v>703</v>
      </c>
      <c r="K69" s="74">
        <v>-4299.5</v>
      </c>
      <c r="L69" s="74" t="s">
        <v>588</v>
      </c>
      <c r="M69" s="75" t="s">
        <v>181</v>
      </c>
      <c r="N69" s="75"/>
      <c r="O69" s="76" t="s">
        <v>623</v>
      </c>
      <c r="P69" s="76" t="s">
        <v>704</v>
      </c>
    </row>
    <row r="70" spans="1:16" ht="12.75" customHeight="1" thickBot="1" x14ac:dyDescent="0.25">
      <c r="A70" s="12" t="str">
        <f t="shared" si="0"/>
        <v> BBS 98 </v>
      </c>
      <c r="B70" s="18" t="str">
        <f t="shared" si="1"/>
        <v>I</v>
      </c>
      <c r="C70" s="12">
        <f t="shared" si="2"/>
        <v>48438.419000000002</v>
      </c>
      <c r="D70" s="22" t="str">
        <f t="shared" si="3"/>
        <v>vis</v>
      </c>
      <c r="E70" s="73">
        <f>VLOOKUP(C70,'Active 2'!C$21:E$971,3,FALSE)</f>
        <v>9568.0466292799083</v>
      </c>
      <c r="F70" s="18" t="s">
        <v>141</v>
      </c>
      <c r="G70" s="22" t="str">
        <f t="shared" si="4"/>
        <v>48438.419</v>
      </c>
      <c r="H70" s="12">
        <f t="shared" si="5"/>
        <v>-4119</v>
      </c>
      <c r="I70" s="74" t="s">
        <v>705</v>
      </c>
      <c r="J70" s="75" t="s">
        <v>706</v>
      </c>
      <c r="K70" s="74">
        <v>-4119</v>
      </c>
      <c r="L70" s="74" t="s">
        <v>707</v>
      </c>
      <c r="M70" s="75" t="s">
        <v>181</v>
      </c>
      <c r="N70" s="75"/>
      <c r="O70" s="76" t="s">
        <v>623</v>
      </c>
      <c r="P70" s="76" t="s">
        <v>708</v>
      </c>
    </row>
    <row r="71" spans="1:16" ht="12.75" customHeight="1" thickBot="1" x14ac:dyDescent="0.25">
      <c r="A71" s="12" t="str">
        <f t="shared" si="0"/>
        <v> BBS 98 </v>
      </c>
      <c r="B71" s="18" t="str">
        <f t="shared" si="1"/>
        <v>I</v>
      </c>
      <c r="C71" s="12">
        <f t="shared" si="2"/>
        <v>48439.400999999998</v>
      </c>
      <c r="D71" s="22" t="str">
        <f t="shared" si="3"/>
        <v>vis</v>
      </c>
      <c r="E71" s="73">
        <f>VLOOKUP(C71,'Active 2'!C$21:E$971,3,FALSE)</f>
        <v>9569.0423747495151</v>
      </c>
      <c r="F71" s="18" t="s">
        <v>141</v>
      </c>
      <c r="G71" s="22" t="str">
        <f t="shared" si="4"/>
        <v>48439.401</v>
      </c>
      <c r="H71" s="12">
        <f t="shared" si="5"/>
        <v>-4118</v>
      </c>
      <c r="I71" s="74" t="s">
        <v>709</v>
      </c>
      <c r="J71" s="75" t="s">
        <v>710</v>
      </c>
      <c r="K71" s="74">
        <v>-4118</v>
      </c>
      <c r="L71" s="74" t="s">
        <v>711</v>
      </c>
      <c r="M71" s="75" t="s">
        <v>181</v>
      </c>
      <c r="N71" s="75"/>
      <c r="O71" s="76" t="s">
        <v>623</v>
      </c>
      <c r="P71" s="76" t="s">
        <v>708</v>
      </c>
    </row>
    <row r="72" spans="1:16" ht="12.75" customHeight="1" thickBot="1" x14ac:dyDescent="0.25">
      <c r="A72" s="12" t="str">
        <f t="shared" si="0"/>
        <v>BAVM 60 </v>
      </c>
      <c r="B72" s="18" t="str">
        <f t="shared" si="1"/>
        <v>I</v>
      </c>
      <c r="C72" s="12">
        <f t="shared" si="2"/>
        <v>48499.502999999997</v>
      </c>
      <c r="D72" s="22" t="str">
        <f t="shared" si="3"/>
        <v>vis</v>
      </c>
      <c r="E72" s="73">
        <f>VLOOKUP(C72,'Active 2'!C$21:E$971,3,FALSE)</f>
        <v>9629.9856478804686</v>
      </c>
      <c r="F72" s="18" t="s">
        <v>141</v>
      </c>
      <c r="G72" s="22" t="str">
        <f t="shared" si="4"/>
        <v>48499.503</v>
      </c>
      <c r="H72" s="12">
        <f t="shared" si="5"/>
        <v>-4057</v>
      </c>
      <c r="I72" s="74" t="s">
        <v>712</v>
      </c>
      <c r="J72" s="75" t="s">
        <v>713</v>
      </c>
      <c r="K72" s="74">
        <v>-4057</v>
      </c>
      <c r="L72" s="74" t="s">
        <v>714</v>
      </c>
      <c r="M72" s="75" t="s">
        <v>476</v>
      </c>
      <c r="N72" s="75" t="s">
        <v>715</v>
      </c>
      <c r="O72" s="76" t="s">
        <v>716</v>
      </c>
      <c r="P72" s="77" t="s">
        <v>717</v>
      </c>
    </row>
    <row r="73" spans="1:16" ht="12.75" customHeight="1" thickBot="1" x14ac:dyDescent="0.25">
      <c r="A73" s="12" t="str">
        <f t="shared" si="0"/>
        <v>BAVM 60 </v>
      </c>
      <c r="B73" s="18" t="str">
        <f t="shared" si="1"/>
        <v>I</v>
      </c>
      <c r="C73" s="12">
        <f t="shared" si="2"/>
        <v>48499.504000000001</v>
      </c>
      <c r="D73" s="22" t="str">
        <f t="shared" si="3"/>
        <v>vis</v>
      </c>
      <c r="E73" s="73">
        <f>VLOOKUP(C73,'Active 2'!C$21:E$971,3,FALSE)</f>
        <v>9629.986661877896</v>
      </c>
      <c r="F73" s="18" t="s">
        <v>141</v>
      </c>
      <c r="G73" s="22" t="str">
        <f t="shared" si="4"/>
        <v>48499.504</v>
      </c>
      <c r="H73" s="12">
        <f t="shared" si="5"/>
        <v>-4057</v>
      </c>
      <c r="I73" s="74" t="s">
        <v>718</v>
      </c>
      <c r="J73" s="75" t="s">
        <v>719</v>
      </c>
      <c r="K73" s="74">
        <v>-4057</v>
      </c>
      <c r="L73" s="74" t="s">
        <v>630</v>
      </c>
      <c r="M73" s="75" t="s">
        <v>476</v>
      </c>
      <c r="N73" s="75" t="s">
        <v>720</v>
      </c>
      <c r="O73" s="76" t="s">
        <v>716</v>
      </c>
      <c r="P73" s="77" t="s">
        <v>717</v>
      </c>
    </row>
    <row r="74" spans="1:16" ht="12.75" customHeight="1" thickBot="1" x14ac:dyDescent="0.25">
      <c r="A74" s="12" t="str">
        <f t="shared" si="0"/>
        <v> BBS 99 </v>
      </c>
      <c r="B74" s="18" t="str">
        <f t="shared" si="1"/>
        <v>I</v>
      </c>
      <c r="C74" s="12">
        <f t="shared" si="2"/>
        <v>48503.46</v>
      </c>
      <c r="D74" s="22" t="str">
        <f t="shared" si="3"/>
        <v>vis</v>
      </c>
      <c r="E74" s="73">
        <f>VLOOKUP(C74,'Active 2'!C$21:E$971,3,FALSE)</f>
        <v>9633.9980356841916</v>
      </c>
      <c r="F74" s="18" t="s">
        <v>141</v>
      </c>
      <c r="G74" s="22" t="str">
        <f t="shared" si="4"/>
        <v>48503.460</v>
      </c>
      <c r="H74" s="12">
        <f t="shared" si="5"/>
        <v>-4053</v>
      </c>
      <c r="I74" s="74" t="s">
        <v>721</v>
      </c>
      <c r="J74" s="75" t="s">
        <v>722</v>
      </c>
      <c r="K74" s="74">
        <v>-4053</v>
      </c>
      <c r="L74" s="74" t="s">
        <v>723</v>
      </c>
      <c r="M74" s="75" t="s">
        <v>181</v>
      </c>
      <c r="N74" s="75"/>
      <c r="O74" s="76" t="s">
        <v>623</v>
      </c>
      <c r="P74" s="76" t="s">
        <v>724</v>
      </c>
    </row>
    <row r="75" spans="1:16" ht="12.75" customHeight="1" thickBot="1" x14ac:dyDescent="0.25">
      <c r="A75" s="12" t="str">
        <f t="shared" ref="A75:A138" si="6">P75</f>
        <v> BBS 99 </v>
      </c>
      <c r="B75" s="18" t="str">
        <f t="shared" ref="B75:B138" si="7">IF(H75=INT(H75),"I","II")</f>
        <v>I</v>
      </c>
      <c r="C75" s="12">
        <f t="shared" ref="C75:C138" si="8">1*G75</f>
        <v>48504.432000000001</v>
      </c>
      <c r="D75" s="22" t="str">
        <f t="shared" ref="D75:D138" si="9">VLOOKUP(F75,I$1:J$5,2,FALSE)</f>
        <v>vis</v>
      </c>
      <c r="E75" s="73">
        <f>VLOOKUP(C75,'Active 2'!C$21:E$971,3,FALSE)</f>
        <v>9634.9836411795714</v>
      </c>
      <c r="F75" s="18" t="s">
        <v>141</v>
      </c>
      <c r="G75" s="22" t="str">
        <f t="shared" ref="G75:G138" si="10">MID(I75,3,LEN(I75)-3)</f>
        <v>48504.432</v>
      </c>
      <c r="H75" s="12">
        <f t="shared" ref="H75:H138" si="11">1*K75</f>
        <v>-4052</v>
      </c>
      <c r="I75" s="74" t="s">
        <v>725</v>
      </c>
      <c r="J75" s="75" t="s">
        <v>726</v>
      </c>
      <c r="K75" s="74">
        <v>-4052</v>
      </c>
      <c r="L75" s="74" t="s">
        <v>727</v>
      </c>
      <c r="M75" s="75" t="s">
        <v>181</v>
      </c>
      <c r="N75" s="75"/>
      <c r="O75" s="76" t="s">
        <v>623</v>
      </c>
      <c r="P75" s="76" t="s">
        <v>724</v>
      </c>
    </row>
    <row r="76" spans="1:16" ht="12.75" customHeight="1" thickBot="1" x14ac:dyDescent="0.25">
      <c r="A76" s="12" t="str">
        <f t="shared" si="6"/>
        <v> BBS 99 </v>
      </c>
      <c r="B76" s="18" t="str">
        <f t="shared" si="7"/>
        <v>I</v>
      </c>
      <c r="C76" s="12">
        <f t="shared" si="8"/>
        <v>48507.394</v>
      </c>
      <c r="D76" s="22" t="str">
        <f t="shared" si="9"/>
        <v>vis</v>
      </c>
      <c r="E76" s="73">
        <f>VLOOKUP(C76,'Active 2'!C$21:E$971,3,FALSE)</f>
        <v>9637.9871015471781</v>
      </c>
      <c r="F76" s="18" t="s">
        <v>141</v>
      </c>
      <c r="G76" s="22" t="str">
        <f t="shared" si="10"/>
        <v>48507.394</v>
      </c>
      <c r="H76" s="12">
        <f t="shared" si="11"/>
        <v>-4049</v>
      </c>
      <c r="I76" s="74" t="s">
        <v>728</v>
      </c>
      <c r="J76" s="75" t="s">
        <v>729</v>
      </c>
      <c r="K76" s="74">
        <v>-4049</v>
      </c>
      <c r="L76" s="74" t="s">
        <v>630</v>
      </c>
      <c r="M76" s="75" t="s">
        <v>181</v>
      </c>
      <c r="N76" s="75"/>
      <c r="O76" s="76" t="s">
        <v>623</v>
      </c>
      <c r="P76" s="76" t="s">
        <v>724</v>
      </c>
    </row>
    <row r="77" spans="1:16" ht="12.75" customHeight="1" thickBot="1" x14ac:dyDescent="0.25">
      <c r="A77" s="12" t="str">
        <f t="shared" si="6"/>
        <v> BBS 99 </v>
      </c>
      <c r="B77" s="18" t="str">
        <f t="shared" si="7"/>
        <v>II</v>
      </c>
      <c r="C77" s="12">
        <f t="shared" si="8"/>
        <v>48538.466</v>
      </c>
      <c r="D77" s="22" t="str">
        <f t="shared" si="9"/>
        <v>vis</v>
      </c>
      <c r="E77" s="73">
        <f>VLOOKUP(C77,'Active 2'!C$21:E$971,3,FALSE)</f>
        <v>9669.4940294817734</v>
      </c>
      <c r="F77" s="18" t="s">
        <v>141</v>
      </c>
      <c r="G77" s="22" t="str">
        <f t="shared" si="10"/>
        <v>48538.466</v>
      </c>
      <c r="H77" s="12">
        <f t="shared" si="11"/>
        <v>-4017.5</v>
      </c>
      <c r="I77" s="74" t="s">
        <v>730</v>
      </c>
      <c r="J77" s="75" t="s">
        <v>731</v>
      </c>
      <c r="K77" s="74">
        <v>-4017.5</v>
      </c>
      <c r="L77" s="74" t="s">
        <v>732</v>
      </c>
      <c r="M77" s="75" t="s">
        <v>181</v>
      </c>
      <c r="N77" s="75"/>
      <c r="O77" s="76" t="s">
        <v>623</v>
      </c>
      <c r="P77" s="76" t="s">
        <v>724</v>
      </c>
    </row>
    <row r="78" spans="1:16" ht="12.75" customHeight="1" thickBot="1" x14ac:dyDescent="0.25">
      <c r="A78" s="12" t="str">
        <f t="shared" si="6"/>
        <v> BBS 99 </v>
      </c>
      <c r="B78" s="18" t="str">
        <f t="shared" si="7"/>
        <v>II</v>
      </c>
      <c r="C78" s="12">
        <f t="shared" si="8"/>
        <v>48546.343999999997</v>
      </c>
      <c r="D78" s="22" t="str">
        <f t="shared" si="9"/>
        <v>vis</v>
      </c>
      <c r="E78" s="73">
        <f>VLOOKUP(C78,'Active 2'!C$21:E$971,3,FALSE)</f>
        <v>9677.4823011819735</v>
      </c>
      <c r="F78" s="18" t="s">
        <v>141</v>
      </c>
      <c r="G78" s="22" t="str">
        <f t="shared" si="10"/>
        <v>48546.344</v>
      </c>
      <c r="H78" s="12">
        <f t="shared" si="11"/>
        <v>-4009.5</v>
      </c>
      <c r="I78" s="74" t="s">
        <v>733</v>
      </c>
      <c r="J78" s="75" t="s">
        <v>734</v>
      </c>
      <c r="K78" s="74">
        <v>-4009.5</v>
      </c>
      <c r="L78" s="74" t="s">
        <v>735</v>
      </c>
      <c r="M78" s="75" t="s">
        <v>181</v>
      </c>
      <c r="N78" s="75"/>
      <c r="O78" s="76" t="s">
        <v>623</v>
      </c>
      <c r="P78" s="76" t="s">
        <v>724</v>
      </c>
    </row>
    <row r="79" spans="1:16" ht="12.75" customHeight="1" thickBot="1" x14ac:dyDescent="0.25">
      <c r="A79" s="12" t="str">
        <f t="shared" si="6"/>
        <v> BBS 99 </v>
      </c>
      <c r="B79" s="18" t="str">
        <f t="shared" si="7"/>
        <v>II</v>
      </c>
      <c r="C79" s="12">
        <f t="shared" si="8"/>
        <v>48548.313999999998</v>
      </c>
      <c r="D79" s="22" t="str">
        <f t="shared" si="9"/>
        <v>vis</v>
      </c>
      <c r="E79" s="73">
        <f>VLOOKUP(C79,'Active 2'!C$21:E$971,3,FALSE)</f>
        <v>9679.4798761057373</v>
      </c>
      <c r="F79" s="18" t="s">
        <v>141</v>
      </c>
      <c r="G79" s="22" t="str">
        <f t="shared" si="10"/>
        <v>48548.314</v>
      </c>
      <c r="H79" s="12">
        <f t="shared" si="11"/>
        <v>-4007.5</v>
      </c>
      <c r="I79" s="74" t="s">
        <v>736</v>
      </c>
      <c r="J79" s="75" t="s">
        <v>737</v>
      </c>
      <c r="K79" s="74">
        <v>-4007.5</v>
      </c>
      <c r="L79" s="74" t="s">
        <v>738</v>
      </c>
      <c r="M79" s="75" t="s">
        <v>181</v>
      </c>
      <c r="N79" s="75"/>
      <c r="O79" s="76" t="s">
        <v>623</v>
      </c>
      <c r="P79" s="76" t="s">
        <v>724</v>
      </c>
    </row>
    <row r="80" spans="1:16" ht="12.75" customHeight="1" thickBot="1" x14ac:dyDescent="0.25">
      <c r="A80" s="12" t="str">
        <f t="shared" si="6"/>
        <v> BBS 99 </v>
      </c>
      <c r="B80" s="18" t="str">
        <f t="shared" si="7"/>
        <v>I</v>
      </c>
      <c r="C80" s="12">
        <f t="shared" si="8"/>
        <v>48586.290999999997</v>
      </c>
      <c r="D80" s="22" t="str">
        <f t="shared" si="9"/>
        <v>vis</v>
      </c>
      <c r="E80" s="73">
        <f>VLOOKUP(C80,'Active 2'!C$21:E$971,3,FALSE)</f>
        <v>9717.9884562477328</v>
      </c>
      <c r="F80" s="18" t="s">
        <v>141</v>
      </c>
      <c r="G80" s="22" t="str">
        <f t="shared" si="10"/>
        <v>48586.291</v>
      </c>
      <c r="H80" s="12">
        <f t="shared" si="11"/>
        <v>-3969</v>
      </c>
      <c r="I80" s="74" t="s">
        <v>739</v>
      </c>
      <c r="J80" s="75" t="s">
        <v>740</v>
      </c>
      <c r="K80" s="74">
        <v>-3969</v>
      </c>
      <c r="L80" s="74" t="s">
        <v>601</v>
      </c>
      <c r="M80" s="75" t="s">
        <v>181</v>
      </c>
      <c r="N80" s="75"/>
      <c r="O80" s="76" t="s">
        <v>623</v>
      </c>
      <c r="P80" s="76" t="s">
        <v>724</v>
      </c>
    </row>
    <row r="81" spans="1:16" ht="12.75" customHeight="1" thickBot="1" x14ac:dyDescent="0.25">
      <c r="A81" s="12" t="str">
        <f t="shared" si="6"/>
        <v> BBS 100 </v>
      </c>
      <c r="B81" s="18" t="str">
        <f t="shared" si="7"/>
        <v>II</v>
      </c>
      <c r="C81" s="12">
        <f t="shared" si="8"/>
        <v>48620.311999999998</v>
      </c>
      <c r="D81" s="22" t="str">
        <f t="shared" si="9"/>
        <v>vis</v>
      </c>
      <c r="E81" s="73">
        <f>VLOOKUP(C81,'Active 2'!C$21:E$971,3,FALSE)</f>
        <v>9752.4856625834327</v>
      </c>
      <c r="F81" s="18" t="s">
        <v>141</v>
      </c>
      <c r="G81" s="22" t="str">
        <f t="shared" si="10"/>
        <v>48620.312</v>
      </c>
      <c r="H81" s="12">
        <f t="shared" si="11"/>
        <v>-3934.5</v>
      </c>
      <c r="I81" s="74" t="s">
        <v>741</v>
      </c>
      <c r="J81" s="75" t="s">
        <v>742</v>
      </c>
      <c r="K81" s="74">
        <v>-3934.5</v>
      </c>
      <c r="L81" s="74" t="s">
        <v>743</v>
      </c>
      <c r="M81" s="75" t="s">
        <v>181</v>
      </c>
      <c r="N81" s="75"/>
      <c r="O81" s="76" t="s">
        <v>623</v>
      </c>
      <c r="P81" s="76" t="s">
        <v>744</v>
      </c>
    </row>
    <row r="82" spans="1:16" ht="12.75" customHeight="1" thickBot="1" x14ac:dyDescent="0.25">
      <c r="A82" s="12" t="str">
        <f t="shared" si="6"/>
        <v> BBS 100 </v>
      </c>
      <c r="B82" s="18" t="str">
        <f t="shared" si="7"/>
        <v>II</v>
      </c>
      <c r="C82" s="12">
        <f t="shared" si="8"/>
        <v>48623.28</v>
      </c>
      <c r="D82" s="22" t="str">
        <f t="shared" si="9"/>
        <v>vis</v>
      </c>
      <c r="E82" s="73">
        <f>VLOOKUP(C82,'Active 2'!C$21:E$971,3,FALSE)</f>
        <v>9755.4952069355786</v>
      </c>
      <c r="F82" s="18" t="s">
        <v>141</v>
      </c>
      <c r="G82" s="22" t="str">
        <f t="shared" si="10"/>
        <v>48623.280</v>
      </c>
      <c r="H82" s="12">
        <f t="shared" si="11"/>
        <v>-3931.5</v>
      </c>
      <c r="I82" s="74" t="s">
        <v>745</v>
      </c>
      <c r="J82" s="75" t="s">
        <v>746</v>
      </c>
      <c r="K82" s="74">
        <v>-3931.5</v>
      </c>
      <c r="L82" s="74" t="s">
        <v>747</v>
      </c>
      <c r="M82" s="75" t="s">
        <v>181</v>
      </c>
      <c r="N82" s="75"/>
      <c r="O82" s="76" t="s">
        <v>623</v>
      </c>
      <c r="P82" s="76" t="s">
        <v>744</v>
      </c>
    </row>
    <row r="83" spans="1:16" ht="12.75" customHeight="1" thickBot="1" x14ac:dyDescent="0.25">
      <c r="A83" s="12" t="str">
        <f t="shared" si="6"/>
        <v> BBS 101 </v>
      </c>
      <c r="B83" s="18" t="str">
        <f t="shared" si="7"/>
        <v>II</v>
      </c>
      <c r="C83" s="12">
        <f t="shared" si="8"/>
        <v>48827.444000000003</v>
      </c>
      <c r="D83" s="22" t="str">
        <f t="shared" si="9"/>
        <v>vis</v>
      </c>
      <c r="E83" s="73">
        <f>VLOOKUP(C83,'Active 2'!C$21:E$971,3,FALSE)</f>
        <v>9962.5169768518608</v>
      </c>
      <c r="F83" s="18" t="s">
        <v>141</v>
      </c>
      <c r="G83" s="22" t="str">
        <f t="shared" si="10"/>
        <v>48827.444</v>
      </c>
      <c r="H83" s="12">
        <f t="shared" si="11"/>
        <v>-3724.5</v>
      </c>
      <c r="I83" s="74" t="s">
        <v>748</v>
      </c>
      <c r="J83" s="75" t="s">
        <v>749</v>
      </c>
      <c r="K83" s="74">
        <v>-3724.5</v>
      </c>
      <c r="L83" s="74" t="s">
        <v>691</v>
      </c>
      <c r="M83" s="75" t="s">
        <v>181</v>
      </c>
      <c r="N83" s="75"/>
      <c r="O83" s="76" t="s">
        <v>623</v>
      </c>
      <c r="P83" s="76" t="s">
        <v>750</v>
      </c>
    </row>
    <row r="84" spans="1:16" ht="12.75" customHeight="1" thickBot="1" x14ac:dyDescent="0.25">
      <c r="A84" s="12" t="str">
        <f t="shared" si="6"/>
        <v> BBS 102 </v>
      </c>
      <c r="B84" s="18" t="str">
        <f t="shared" si="7"/>
        <v>I</v>
      </c>
      <c r="C84" s="12">
        <f t="shared" si="8"/>
        <v>48862.42</v>
      </c>
      <c r="D84" s="22" t="str">
        <f t="shared" si="9"/>
        <v>vis</v>
      </c>
      <c r="E84" s="73">
        <f>VLOOKUP(C84,'Active 2'!C$21:E$971,3,FALSE)</f>
        <v>9997.9825507267396</v>
      </c>
      <c r="F84" s="18" t="s">
        <v>141</v>
      </c>
      <c r="G84" s="22" t="str">
        <f t="shared" si="10"/>
        <v>48862.420</v>
      </c>
      <c r="H84" s="12">
        <f t="shared" si="11"/>
        <v>-3689</v>
      </c>
      <c r="I84" s="74" t="s">
        <v>751</v>
      </c>
      <c r="J84" s="75" t="s">
        <v>752</v>
      </c>
      <c r="K84" s="74">
        <v>-3689</v>
      </c>
      <c r="L84" s="74" t="s">
        <v>651</v>
      </c>
      <c r="M84" s="75" t="s">
        <v>181</v>
      </c>
      <c r="N84" s="75"/>
      <c r="O84" s="76" t="s">
        <v>623</v>
      </c>
      <c r="P84" s="76" t="s">
        <v>753</v>
      </c>
    </row>
    <row r="85" spans="1:16" ht="12.75" customHeight="1" thickBot="1" x14ac:dyDescent="0.25">
      <c r="A85" s="12" t="str">
        <f t="shared" si="6"/>
        <v> BBS 102 </v>
      </c>
      <c r="B85" s="18" t="str">
        <f t="shared" si="7"/>
        <v>I</v>
      </c>
      <c r="C85" s="12">
        <f t="shared" si="8"/>
        <v>48946.239999999998</v>
      </c>
      <c r="D85" s="22" t="str">
        <f t="shared" si="9"/>
        <v>vis</v>
      </c>
      <c r="E85" s="73">
        <f>VLOOKUP(C85,'Active 2'!C$21:E$971,3,FALSE)</f>
        <v>10082.975814741858</v>
      </c>
      <c r="F85" s="18" t="s">
        <v>141</v>
      </c>
      <c r="G85" s="22" t="str">
        <f t="shared" si="10"/>
        <v>48946.240</v>
      </c>
      <c r="H85" s="12">
        <f t="shared" si="11"/>
        <v>-3604</v>
      </c>
      <c r="I85" s="74" t="s">
        <v>754</v>
      </c>
      <c r="J85" s="75" t="s">
        <v>755</v>
      </c>
      <c r="K85" s="74">
        <v>-3604</v>
      </c>
      <c r="L85" s="74" t="s">
        <v>627</v>
      </c>
      <c r="M85" s="75" t="s">
        <v>181</v>
      </c>
      <c r="N85" s="75"/>
      <c r="O85" s="76" t="s">
        <v>623</v>
      </c>
      <c r="P85" s="76" t="s">
        <v>753</v>
      </c>
    </row>
    <row r="86" spans="1:16" ht="12.75" customHeight="1" thickBot="1" x14ac:dyDescent="0.25">
      <c r="A86" s="12" t="str">
        <f t="shared" si="6"/>
        <v> BBS 105 </v>
      </c>
      <c r="B86" s="18" t="str">
        <f t="shared" si="7"/>
        <v>I</v>
      </c>
      <c r="C86" s="12">
        <f t="shared" si="8"/>
        <v>49217.455999999998</v>
      </c>
      <c r="D86" s="22" t="str">
        <f t="shared" si="9"/>
        <v>vis</v>
      </c>
      <c r="E86" s="73">
        <f>VLOOKUP(C86,'Active 2'!C$21:E$971,3,FALSE)</f>
        <v>10357.988139880537</v>
      </c>
      <c r="F86" s="18" t="s">
        <v>141</v>
      </c>
      <c r="G86" s="22" t="str">
        <f t="shared" si="10"/>
        <v>49217.456</v>
      </c>
      <c r="H86" s="12">
        <f t="shared" si="11"/>
        <v>-3329</v>
      </c>
      <c r="I86" s="74" t="s">
        <v>756</v>
      </c>
      <c r="J86" s="75" t="s">
        <v>757</v>
      </c>
      <c r="K86" s="74">
        <v>-3329</v>
      </c>
      <c r="L86" s="74" t="s">
        <v>727</v>
      </c>
      <c r="M86" s="75" t="s">
        <v>181</v>
      </c>
      <c r="N86" s="75"/>
      <c r="O86" s="76" t="s">
        <v>623</v>
      </c>
      <c r="P86" s="76" t="s">
        <v>758</v>
      </c>
    </row>
    <row r="87" spans="1:16" ht="12.75" customHeight="1" thickBot="1" x14ac:dyDescent="0.25">
      <c r="A87" s="12" t="str">
        <f t="shared" si="6"/>
        <v> BBS 105 </v>
      </c>
      <c r="B87" s="18" t="str">
        <f t="shared" si="7"/>
        <v>I</v>
      </c>
      <c r="C87" s="12">
        <f t="shared" si="8"/>
        <v>49218.421999999999</v>
      </c>
      <c r="D87" s="22" t="str">
        <f t="shared" si="9"/>
        <v>vis</v>
      </c>
      <c r="E87" s="73">
        <f>VLOOKUP(C87,'Active 2'!C$21:E$971,3,FALSE)</f>
        <v>10358.967661391378</v>
      </c>
      <c r="F87" s="18" t="s">
        <v>141</v>
      </c>
      <c r="G87" s="22" t="str">
        <f t="shared" si="10"/>
        <v>49218.422</v>
      </c>
      <c r="H87" s="12">
        <f t="shared" si="11"/>
        <v>-3328</v>
      </c>
      <c r="I87" s="74" t="s">
        <v>759</v>
      </c>
      <c r="J87" s="75" t="s">
        <v>760</v>
      </c>
      <c r="K87" s="74">
        <v>-3328</v>
      </c>
      <c r="L87" s="74" t="s">
        <v>677</v>
      </c>
      <c r="M87" s="75" t="s">
        <v>181</v>
      </c>
      <c r="N87" s="75"/>
      <c r="O87" s="76" t="s">
        <v>623</v>
      </c>
      <c r="P87" s="76" t="s">
        <v>758</v>
      </c>
    </row>
    <row r="88" spans="1:16" ht="12.75" customHeight="1" thickBot="1" x14ac:dyDescent="0.25">
      <c r="A88" s="12" t="str">
        <f t="shared" si="6"/>
        <v> BBS 109 </v>
      </c>
      <c r="B88" s="18" t="str">
        <f t="shared" si="7"/>
        <v>II</v>
      </c>
      <c r="C88" s="12">
        <f t="shared" si="8"/>
        <v>49897.42</v>
      </c>
      <c r="D88" s="22" t="str">
        <f t="shared" si="9"/>
        <v>vis</v>
      </c>
      <c r="E88" s="73">
        <f>VLOOKUP(C88,'Active 2'!C$21:E$971,3,FALSE)</f>
        <v>11047.46988376953</v>
      </c>
      <c r="F88" s="18" t="s">
        <v>141</v>
      </c>
      <c r="G88" s="22" t="str">
        <f t="shared" si="10"/>
        <v>49897.420</v>
      </c>
      <c r="H88" s="12">
        <f t="shared" si="11"/>
        <v>-2639.5</v>
      </c>
      <c r="I88" s="74" t="s">
        <v>761</v>
      </c>
      <c r="J88" s="75" t="s">
        <v>762</v>
      </c>
      <c r="K88" s="74">
        <v>-2639.5</v>
      </c>
      <c r="L88" s="74" t="s">
        <v>763</v>
      </c>
      <c r="M88" s="75" t="s">
        <v>181</v>
      </c>
      <c r="N88" s="75"/>
      <c r="O88" s="76" t="s">
        <v>623</v>
      </c>
      <c r="P88" s="76" t="s">
        <v>764</v>
      </c>
    </row>
    <row r="89" spans="1:16" ht="12.75" customHeight="1" thickBot="1" x14ac:dyDescent="0.25">
      <c r="A89" s="12" t="str">
        <f t="shared" si="6"/>
        <v> BBS 110 </v>
      </c>
      <c r="B89" s="18" t="str">
        <f t="shared" si="7"/>
        <v>I</v>
      </c>
      <c r="C89" s="12">
        <f t="shared" si="8"/>
        <v>49928.478999999999</v>
      </c>
      <c r="D89" s="22" t="str">
        <f t="shared" si="9"/>
        <v>vis</v>
      </c>
      <c r="E89" s="73">
        <f>VLOOKUP(C89,'Active 2'!C$21:E$971,3,FALSE)</f>
        <v>11078.963629737624</v>
      </c>
      <c r="F89" s="18" t="s">
        <v>141</v>
      </c>
      <c r="G89" s="22" t="str">
        <f t="shared" si="10"/>
        <v>49928.479</v>
      </c>
      <c r="H89" s="12">
        <f t="shared" si="11"/>
        <v>-2608</v>
      </c>
      <c r="I89" s="74" t="s">
        <v>765</v>
      </c>
      <c r="J89" s="75" t="s">
        <v>766</v>
      </c>
      <c r="K89" s="74">
        <v>-2608</v>
      </c>
      <c r="L89" s="74" t="s">
        <v>683</v>
      </c>
      <c r="M89" s="75" t="s">
        <v>181</v>
      </c>
      <c r="N89" s="75"/>
      <c r="O89" s="76" t="s">
        <v>623</v>
      </c>
      <c r="P89" s="76" t="s">
        <v>767</v>
      </c>
    </row>
    <row r="90" spans="1:16" ht="12.75" customHeight="1" thickBot="1" x14ac:dyDescent="0.25">
      <c r="A90" s="12" t="str">
        <f t="shared" si="6"/>
        <v> BBS 110 </v>
      </c>
      <c r="B90" s="18" t="str">
        <f t="shared" si="7"/>
        <v>I</v>
      </c>
      <c r="C90" s="12">
        <f t="shared" si="8"/>
        <v>49933.421999999999</v>
      </c>
      <c r="D90" s="22" t="str">
        <f t="shared" si="9"/>
        <v>vis</v>
      </c>
      <c r="E90" s="73">
        <f>VLOOKUP(C90,'Active 2'!C$21:E$971,3,FALSE)</f>
        <v>11083.975819000647</v>
      </c>
      <c r="F90" s="18" t="s">
        <v>141</v>
      </c>
      <c r="G90" s="22" t="str">
        <f t="shared" si="10"/>
        <v>49933.422</v>
      </c>
      <c r="H90" s="12">
        <f t="shared" si="11"/>
        <v>-2603</v>
      </c>
      <c r="I90" s="74" t="s">
        <v>768</v>
      </c>
      <c r="J90" s="75" t="s">
        <v>769</v>
      </c>
      <c r="K90" s="74">
        <v>-2603</v>
      </c>
      <c r="L90" s="74" t="s">
        <v>770</v>
      </c>
      <c r="M90" s="75" t="s">
        <v>181</v>
      </c>
      <c r="N90" s="75"/>
      <c r="O90" s="76" t="s">
        <v>623</v>
      </c>
      <c r="P90" s="76" t="s">
        <v>767</v>
      </c>
    </row>
    <row r="91" spans="1:16" ht="12.75" customHeight="1" thickBot="1" x14ac:dyDescent="0.25">
      <c r="A91" s="12" t="str">
        <f t="shared" si="6"/>
        <v> BBS 110 </v>
      </c>
      <c r="B91" s="18" t="str">
        <f t="shared" si="7"/>
        <v>II</v>
      </c>
      <c r="C91" s="12">
        <f t="shared" si="8"/>
        <v>49970.394999999997</v>
      </c>
      <c r="D91" s="22" t="str">
        <f t="shared" si="9"/>
        <v>vis</v>
      </c>
      <c r="E91" s="73">
        <f>VLOOKUP(C91,'Active 2'!C$21:E$971,3,FALSE)</f>
        <v>11121.466345729719</v>
      </c>
      <c r="F91" s="18" t="s">
        <v>141</v>
      </c>
      <c r="G91" s="22" t="str">
        <f t="shared" si="10"/>
        <v>49970.395</v>
      </c>
      <c r="H91" s="12">
        <f t="shared" si="11"/>
        <v>-2565.5</v>
      </c>
      <c r="I91" s="74" t="s">
        <v>771</v>
      </c>
      <c r="J91" s="75" t="s">
        <v>772</v>
      </c>
      <c r="K91" s="74">
        <v>-2565.5</v>
      </c>
      <c r="L91" s="74" t="s">
        <v>773</v>
      </c>
      <c r="M91" s="75" t="s">
        <v>181</v>
      </c>
      <c r="N91" s="75"/>
      <c r="O91" s="76" t="s">
        <v>623</v>
      </c>
      <c r="P91" s="76" t="s">
        <v>767</v>
      </c>
    </row>
    <row r="92" spans="1:16" ht="12.75" customHeight="1" thickBot="1" x14ac:dyDescent="0.25">
      <c r="A92" s="12" t="str">
        <f t="shared" si="6"/>
        <v> AOEB 3 </v>
      </c>
      <c r="B92" s="18" t="str">
        <f t="shared" si="7"/>
        <v>I</v>
      </c>
      <c r="C92" s="12">
        <f t="shared" si="8"/>
        <v>49988.631999999998</v>
      </c>
      <c r="D92" s="22" t="str">
        <f t="shared" si="9"/>
        <v>vis</v>
      </c>
      <c r="E92" s="73">
        <f>VLOOKUP(C92,'Active 2'!C$21:E$971,3,FALSE)</f>
        <v>11139.958616737162</v>
      </c>
      <c r="F92" s="18" t="s">
        <v>141</v>
      </c>
      <c r="G92" s="22" t="str">
        <f t="shared" si="10"/>
        <v>49988.632</v>
      </c>
      <c r="H92" s="12">
        <f t="shared" si="11"/>
        <v>-2547</v>
      </c>
      <c r="I92" s="74" t="s">
        <v>774</v>
      </c>
      <c r="J92" s="75" t="s">
        <v>775</v>
      </c>
      <c r="K92" s="74">
        <v>-2547</v>
      </c>
      <c r="L92" s="74" t="s">
        <v>776</v>
      </c>
      <c r="M92" s="75" t="s">
        <v>181</v>
      </c>
      <c r="N92" s="75"/>
      <c r="O92" s="76" t="s">
        <v>533</v>
      </c>
      <c r="P92" s="76" t="s">
        <v>530</v>
      </c>
    </row>
    <row r="93" spans="1:16" ht="12.75" customHeight="1" thickBot="1" x14ac:dyDescent="0.25">
      <c r="A93" s="12" t="str">
        <f t="shared" si="6"/>
        <v> AOEB 3 </v>
      </c>
      <c r="B93" s="18" t="str">
        <f t="shared" si="7"/>
        <v>I</v>
      </c>
      <c r="C93" s="12">
        <f t="shared" si="8"/>
        <v>49992.589</v>
      </c>
      <c r="D93" s="22" t="str">
        <f t="shared" si="9"/>
        <v>vis</v>
      </c>
      <c r="E93" s="73">
        <f>VLOOKUP(C93,'Active 2'!C$21:E$971,3,FALSE)</f>
        <v>11143.971004540883</v>
      </c>
      <c r="F93" s="18" t="s">
        <v>141</v>
      </c>
      <c r="G93" s="22" t="str">
        <f t="shared" si="10"/>
        <v>49992.589</v>
      </c>
      <c r="H93" s="12">
        <f t="shared" si="11"/>
        <v>-2543</v>
      </c>
      <c r="I93" s="74" t="s">
        <v>777</v>
      </c>
      <c r="J93" s="75" t="s">
        <v>778</v>
      </c>
      <c r="K93" s="74">
        <v>-2543</v>
      </c>
      <c r="L93" s="74" t="s">
        <v>763</v>
      </c>
      <c r="M93" s="75" t="s">
        <v>181</v>
      </c>
      <c r="N93" s="75"/>
      <c r="O93" s="76" t="s">
        <v>533</v>
      </c>
      <c r="P93" s="76" t="s">
        <v>530</v>
      </c>
    </row>
    <row r="94" spans="1:16" ht="12.75" customHeight="1" thickBot="1" x14ac:dyDescent="0.25">
      <c r="A94" s="12" t="str">
        <f t="shared" si="6"/>
        <v> AOEB 3 </v>
      </c>
      <c r="B94" s="18" t="str">
        <f t="shared" si="7"/>
        <v>II</v>
      </c>
      <c r="C94" s="12">
        <f t="shared" si="8"/>
        <v>50026.602700000003</v>
      </c>
      <c r="D94" s="22" t="str">
        <f t="shared" si="9"/>
        <v>vis</v>
      </c>
      <c r="E94" s="73">
        <f>VLOOKUP(C94,'Active 2'!C$21:E$971,3,FALSE)</f>
        <v>11178.460808695396</v>
      </c>
      <c r="F94" s="18" t="s">
        <v>141</v>
      </c>
      <c r="G94" s="22" t="str">
        <f t="shared" si="10"/>
        <v>50026.6027</v>
      </c>
      <c r="H94" s="12">
        <f t="shared" si="11"/>
        <v>-2508.5</v>
      </c>
      <c r="I94" s="74" t="s">
        <v>779</v>
      </c>
      <c r="J94" s="75" t="s">
        <v>780</v>
      </c>
      <c r="K94" s="74">
        <v>-2508.5</v>
      </c>
      <c r="L94" s="74" t="s">
        <v>781</v>
      </c>
      <c r="M94" s="75" t="s">
        <v>782</v>
      </c>
      <c r="N94" s="75" t="s">
        <v>783</v>
      </c>
      <c r="O94" s="76" t="s">
        <v>784</v>
      </c>
      <c r="P94" s="76" t="s">
        <v>530</v>
      </c>
    </row>
    <row r="95" spans="1:16" ht="12.75" customHeight="1" thickBot="1" x14ac:dyDescent="0.25">
      <c r="A95" s="12" t="str">
        <f t="shared" si="6"/>
        <v> AOEB 3 </v>
      </c>
      <c r="B95" s="18" t="str">
        <f t="shared" si="7"/>
        <v>II</v>
      </c>
      <c r="C95" s="12">
        <f t="shared" si="8"/>
        <v>50026.6034</v>
      </c>
      <c r="D95" s="22" t="str">
        <f t="shared" si="9"/>
        <v>vis</v>
      </c>
      <c r="E95" s="73">
        <f>VLOOKUP(C95,'Active 2'!C$21:E$971,3,FALSE)</f>
        <v>11178.46151849359</v>
      </c>
      <c r="F95" s="18" t="s">
        <v>141</v>
      </c>
      <c r="G95" s="22" t="str">
        <f t="shared" si="10"/>
        <v>50026.6034</v>
      </c>
      <c r="H95" s="12">
        <f t="shared" si="11"/>
        <v>-2508.5</v>
      </c>
      <c r="I95" s="74" t="s">
        <v>785</v>
      </c>
      <c r="J95" s="75" t="s">
        <v>786</v>
      </c>
      <c r="K95" s="74">
        <v>-2508.5</v>
      </c>
      <c r="L95" s="74" t="s">
        <v>787</v>
      </c>
      <c r="M95" s="75" t="s">
        <v>782</v>
      </c>
      <c r="N95" s="75" t="s">
        <v>783</v>
      </c>
      <c r="O95" s="76" t="s">
        <v>788</v>
      </c>
      <c r="P95" s="76" t="s">
        <v>530</v>
      </c>
    </row>
    <row r="96" spans="1:16" ht="12.75" customHeight="1" thickBot="1" x14ac:dyDescent="0.25">
      <c r="A96" s="12" t="str">
        <f t="shared" si="6"/>
        <v> BBS 111 </v>
      </c>
      <c r="B96" s="18" t="str">
        <f t="shared" si="7"/>
        <v>II</v>
      </c>
      <c r="C96" s="12">
        <f t="shared" si="8"/>
        <v>50042.404999999999</v>
      </c>
      <c r="D96" s="22" t="str">
        <f t="shared" si="9"/>
        <v>vis</v>
      </c>
      <c r="E96" s="73">
        <f>VLOOKUP(C96,'Active 2'!C$21:E$971,3,FALSE)</f>
        <v>11194.484300176495</v>
      </c>
      <c r="F96" s="18" t="s">
        <v>141</v>
      </c>
      <c r="G96" s="22" t="str">
        <f t="shared" si="10"/>
        <v>50042.405</v>
      </c>
      <c r="H96" s="12">
        <f t="shared" si="11"/>
        <v>-2492.5</v>
      </c>
      <c r="I96" s="74" t="s">
        <v>789</v>
      </c>
      <c r="J96" s="75" t="s">
        <v>790</v>
      </c>
      <c r="K96" s="74">
        <v>-2492.5</v>
      </c>
      <c r="L96" s="74" t="s">
        <v>791</v>
      </c>
      <c r="M96" s="75" t="s">
        <v>181</v>
      </c>
      <c r="N96" s="75"/>
      <c r="O96" s="76" t="s">
        <v>623</v>
      </c>
      <c r="P96" s="76" t="s">
        <v>792</v>
      </c>
    </row>
    <row r="97" spans="1:16" ht="12.75" customHeight="1" thickBot="1" x14ac:dyDescent="0.25">
      <c r="A97" s="12" t="str">
        <f t="shared" si="6"/>
        <v> BBS 112 </v>
      </c>
      <c r="B97" s="18" t="str">
        <f t="shared" si="7"/>
        <v>I</v>
      </c>
      <c r="C97" s="12">
        <f t="shared" si="8"/>
        <v>50290.415999999997</v>
      </c>
      <c r="D97" s="22" t="str">
        <f t="shared" si="9"/>
        <v>vis</v>
      </c>
      <c r="E97" s="73">
        <f>VLOOKUP(C97,'Active 2'!C$21:E$971,3,FALSE)</f>
        <v>11445.966815109126</v>
      </c>
      <c r="F97" s="18" t="s">
        <v>141</v>
      </c>
      <c r="G97" s="22" t="str">
        <f t="shared" si="10"/>
        <v>50290.416</v>
      </c>
      <c r="H97" s="12">
        <f t="shared" si="11"/>
        <v>-2241</v>
      </c>
      <c r="I97" s="74" t="s">
        <v>793</v>
      </c>
      <c r="J97" s="75" t="s">
        <v>794</v>
      </c>
      <c r="K97" s="74">
        <v>-2241</v>
      </c>
      <c r="L97" s="74" t="s">
        <v>795</v>
      </c>
      <c r="M97" s="75" t="s">
        <v>181</v>
      </c>
      <c r="N97" s="75"/>
      <c r="O97" s="76" t="s">
        <v>623</v>
      </c>
      <c r="P97" s="76" t="s">
        <v>796</v>
      </c>
    </row>
    <row r="98" spans="1:16" ht="12.75" customHeight="1" thickBot="1" x14ac:dyDescent="0.25">
      <c r="A98" s="12" t="str">
        <f t="shared" si="6"/>
        <v> BBS 113 </v>
      </c>
      <c r="B98" s="18" t="str">
        <f t="shared" si="7"/>
        <v>II</v>
      </c>
      <c r="C98" s="12">
        <f t="shared" si="8"/>
        <v>50331.35</v>
      </c>
      <c r="D98" s="22" t="str">
        <f t="shared" si="9"/>
        <v>vis</v>
      </c>
      <c r="E98" s="73">
        <f>VLOOKUP(C98,'Active 2'!C$21:E$971,3,FALSE)</f>
        <v>11487.473785631615</v>
      </c>
      <c r="F98" s="18" t="s">
        <v>141</v>
      </c>
      <c r="G98" s="22" t="str">
        <f t="shared" si="10"/>
        <v>50331.350</v>
      </c>
      <c r="H98" s="12">
        <f t="shared" si="11"/>
        <v>-2199.5</v>
      </c>
      <c r="I98" s="74" t="s">
        <v>797</v>
      </c>
      <c r="J98" s="75" t="s">
        <v>798</v>
      </c>
      <c r="K98" s="74">
        <v>-2199.5</v>
      </c>
      <c r="L98" s="74" t="s">
        <v>799</v>
      </c>
      <c r="M98" s="75" t="s">
        <v>181</v>
      </c>
      <c r="N98" s="75"/>
      <c r="O98" s="76" t="s">
        <v>623</v>
      </c>
      <c r="P98" s="76" t="s">
        <v>800</v>
      </c>
    </row>
    <row r="99" spans="1:16" ht="12.75" customHeight="1" thickBot="1" x14ac:dyDescent="0.25">
      <c r="A99" s="12" t="str">
        <f t="shared" si="6"/>
        <v> BBS 114 </v>
      </c>
      <c r="B99" s="18" t="str">
        <f t="shared" si="7"/>
        <v>I</v>
      </c>
      <c r="C99" s="12">
        <f t="shared" si="8"/>
        <v>50368.315999999999</v>
      </c>
      <c r="D99" s="22" t="str">
        <f t="shared" si="9"/>
        <v>vis</v>
      </c>
      <c r="E99" s="73">
        <f>VLOOKUP(C99,'Active 2'!C$21:E$971,3,FALSE)</f>
        <v>11524.957214378726</v>
      </c>
      <c r="F99" s="18" t="s">
        <v>141</v>
      </c>
      <c r="G99" s="22" t="str">
        <f t="shared" si="10"/>
        <v>50368.316</v>
      </c>
      <c r="H99" s="12">
        <f t="shared" si="11"/>
        <v>-2162</v>
      </c>
      <c r="I99" s="74" t="s">
        <v>801</v>
      </c>
      <c r="J99" s="75" t="s">
        <v>802</v>
      </c>
      <c r="K99" s="74">
        <v>-2162</v>
      </c>
      <c r="L99" s="74" t="s">
        <v>803</v>
      </c>
      <c r="M99" s="75" t="s">
        <v>476</v>
      </c>
      <c r="N99" s="75" t="s">
        <v>477</v>
      </c>
      <c r="O99" s="76" t="s">
        <v>804</v>
      </c>
      <c r="P99" s="76" t="s">
        <v>805</v>
      </c>
    </row>
    <row r="100" spans="1:16" ht="12.75" customHeight="1" thickBot="1" x14ac:dyDescent="0.25">
      <c r="A100" s="12" t="str">
        <f t="shared" si="6"/>
        <v> BBS 113 </v>
      </c>
      <c r="B100" s="18" t="str">
        <f t="shared" si="7"/>
        <v>I</v>
      </c>
      <c r="C100" s="12">
        <f t="shared" si="8"/>
        <v>50369.311999999998</v>
      </c>
      <c r="D100" s="22" t="str">
        <f t="shared" si="9"/>
        <v>vis</v>
      </c>
      <c r="E100" s="73">
        <f>VLOOKUP(C100,'Active 2'!C$21:E$971,3,FALSE)</f>
        <v>11525.967155812263</v>
      </c>
      <c r="F100" s="18" t="s">
        <v>141</v>
      </c>
      <c r="G100" s="22" t="str">
        <f t="shared" si="10"/>
        <v>50369.312</v>
      </c>
      <c r="H100" s="12">
        <f t="shared" si="11"/>
        <v>-2161</v>
      </c>
      <c r="I100" s="74" t="s">
        <v>806</v>
      </c>
      <c r="J100" s="75" t="s">
        <v>807</v>
      </c>
      <c r="K100" s="74">
        <v>-2161</v>
      </c>
      <c r="L100" s="74" t="s">
        <v>795</v>
      </c>
      <c r="M100" s="75" t="s">
        <v>181</v>
      </c>
      <c r="N100" s="75"/>
      <c r="O100" s="76" t="s">
        <v>623</v>
      </c>
      <c r="P100" s="76" t="s">
        <v>800</v>
      </c>
    </row>
    <row r="101" spans="1:16" ht="12.75" customHeight="1" thickBot="1" x14ac:dyDescent="0.25">
      <c r="A101" s="12" t="str">
        <f t="shared" si="6"/>
        <v> BBS 115 </v>
      </c>
      <c r="B101" s="18" t="str">
        <f t="shared" si="7"/>
        <v>I</v>
      </c>
      <c r="C101" s="12">
        <f t="shared" si="8"/>
        <v>50645.421000000002</v>
      </c>
      <c r="D101" s="22" t="str">
        <f t="shared" si="9"/>
        <v>vis</v>
      </c>
      <c r="E101" s="73">
        <f>VLOOKUP(C101,'Active 2'!C$21:E$971,3,FALSE)</f>
        <v>11805.940970342808</v>
      </c>
      <c r="F101" s="18" t="s">
        <v>141</v>
      </c>
      <c r="G101" s="22" t="str">
        <f t="shared" si="10"/>
        <v>50645.421</v>
      </c>
      <c r="H101" s="12">
        <f t="shared" si="11"/>
        <v>-1881</v>
      </c>
      <c r="I101" s="74" t="s">
        <v>808</v>
      </c>
      <c r="J101" s="75" t="s">
        <v>809</v>
      </c>
      <c r="K101" s="74">
        <v>-1881</v>
      </c>
      <c r="L101" s="74" t="s">
        <v>810</v>
      </c>
      <c r="M101" s="75" t="s">
        <v>181</v>
      </c>
      <c r="N101" s="75"/>
      <c r="O101" s="76" t="s">
        <v>623</v>
      </c>
      <c r="P101" s="76" t="s">
        <v>811</v>
      </c>
    </row>
    <row r="102" spans="1:16" ht="12.75" customHeight="1" thickBot="1" x14ac:dyDescent="0.25">
      <c r="A102" s="12" t="str">
        <f t="shared" si="6"/>
        <v> BBS 115 </v>
      </c>
      <c r="B102" s="18" t="str">
        <f t="shared" si="7"/>
        <v>II</v>
      </c>
      <c r="C102" s="12">
        <f t="shared" si="8"/>
        <v>50684.394</v>
      </c>
      <c r="D102" s="22" t="str">
        <f t="shared" si="9"/>
        <v>vis</v>
      </c>
      <c r="E102" s="73">
        <f>VLOOKUP(C102,'Active 2'!C$21:E$971,3,FALSE)</f>
        <v>11845.45949191834</v>
      </c>
      <c r="F102" s="18" t="s">
        <v>141</v>
      </c>
      <c r="G102" s="22" t="str">
        <f t="shared" si="10"/>
        <v>50684.394</v>
      </c>
      <c r="H102" s="12">
        <f t="shared" si="11"/>
        <v>-1841.5</v>
      </c>
      <c r="I102" s="74" t="s">
        <v>812</v>
      </c>
      <c r="J102" s="75" t="s">
        <v>813</v>
      </c>
      <c r="K102" s="74">
        <v>-1841.5</v>
      </c>
      <c r="L102" s="74" t="s">
        <v>814</v>
      </c>
      <c r="M102" s="75" t="s">
        <v>181</v>
      </c>
      <c r="N102" s="75"/>
      <c r="O102" s="76" t="s">
        <v>623</v>
      </c>
      <c r="P102" s="76" t="s">
        <v>811</v>
      </c>
    </row>
    <row r="103" spans="1:16" ht="12.75" customHeight="1" thickBot="1" x14ac:dyDescent="0.25">
      <c r="A103" s="12" t="str">
        <f t="shared" si="6"/>
        <v> BBS 116 </v>
      </c>
      <c r="B103" s="18" t="str">
        <f t="shared" si="7"/>
        <v>I</v>
      </c>
      <c r="C103" s="12">
        <f t="shared" si="8"/>
        <v>50718.402999999998</v>
      </c>
      <c r="D103" s="22" t="str">
        <f t="shared" si="9"/>
        <v>vis</v>
      </c>
      <c r="E103" s="73">
        <f>VLOOKUP(C103,'Active 2'!C$21:E$971,3,FALSE)</f>
        <v>11879.944530284958</v>
      </c>
      <c r="F103" s="18" t="s">
        <v>141</v>
      </c>
      <c r="G103" s="22" t="str">
        <f t="shared" si="10"/>
        <v>50718.403</v>
      </c>
      <c r="H103" s="12">
        <f t="shared" si="11"/>
        <v>-1807</v>
      </c>
      <c r="I103" s="74" t="s">
        <v>820</v>
      </c>
      <c r="J103" s="75" t="s">
        <v>821</v>
      </c>
      <c r="K103" s="74">
        <v>-1807</v>
      </c>
      <c r="L103" s="74" t="s">
        <v>822</v>
      </c>
      <c r="M103" s="75" t="s">
        <v>181</v>
      </c>
      <c r="N103" s="75"/>
      <c r="O103" s="76" t="s">
        <v>623</v>
      </c>
      <c r="P103" s="76" t="s">
        <v>823</v>
      </c>
    </row>
    <row r="104" spans="1:16" ht="12.75" customHeight="1" thickBot="1" x14ac:dyDescent="0.25">
      <c r="A104" s="12" t="str">
        <f t="shared" si="6"/>
        <v> BBS 116 </v>
      </c>
      <c r="B104" s="18" t="str">
        <f t="shared" si="7"/>
        <v>I</v>
      </c>
      <c r="C104" s="12">
        <f t="shared" si="8"/>
        <v>50727.313999999998</v>
      </c>
      <c r="D104" s="22" t="str">
        <f t="shared" si="9"/>
        <v>vis</v>
      </c>
      <c r="E104" s="73">
        <f>VLOOKUP(C104,'Active 2'!C$21:E$971,3,FALSE)</f>
        <v>11888.980261323359</v>
      </c>
      <c r="F104" s="18" t="s">
        <v>141</v>
      </c>
      <c r="G104" s="22" t="str">
        <f t="shared" si="10"/>
        <v>50727.314</v>
      </c>
      <c r="H104" s="12">
        <f t="shared" si="11"/>
        <v>-1798</v>
      </c>
      <c r="I104" s="74" t="s">
        <v>824</v>
      </c>
      <c r="J104" s="75" t="s">
        <v>825</v>
      </c>
      <c r="K104" s="74">
        <v>-1798</v>
      </c>
      <c r="L104" s="74" t="s">
        <v>770</v>
      </c>
      <c r="M104" s="75" t="s">
        <v>181</v>
      </c>
      <c r="N104" s="75"/>
      <c r="O104" s="76" t="s">
        <v>623</v>
      </c>
      <c r="P104" s="76" t="s">
        <v>823</v>
      </c>
    </row>
    <row r="105" spans="1:16" ht="12.75" customHeight="1" thickBot="1" x14ac:dyDescent="0.25">
      <c r="A105" s="12" t="str">
        <f t="shared" si="6"/>
        <v> BBS 118 </v>
      </c>
      <c r="B105" s="18" t="str">
        <f t="shared" si="7"/>
        <v>II</v>
      </c>
      <c r="C105" s="12">
        <f t="shared" si="8"/>
        <v>50748.482000000004</v>
      </c>
      <c r="D105" s="22" t="str">
        <f t="shared" si="9"/>
        <v>vis</v>
      </c>
      <c r="E105" s="73">
        <f>VLOOKUP(C105,'Active 2'!C$21:E$971,3,FALSE)</f>
        <v>11910.44455877829</v>
      </c>
      <c r="F105" s="18" t="s">
        <v>141</v>
      </c>
      <c r="G105" s="22" t="str">
        <f t="shared" si="10"/>
        <v>50748.482</v>
      </c>
      <c r="H105" s="12">
        <f t="shared" si="11"/>
        <v>-1776.5</v>
      </c>
      <c r="I105" s="74" t="s">
        <v>826</v>
      </c>
      <c r="J105" s="75" t="s">
        <v>827</v>
      </c>
      <c r="K105" s="74">
        <v>-1776.5</v>
      </c>
      <c r="L105" s="74" t="s">
        <v>673</v>
      </c>
      <c r="M105" s="75" t="s">
        <v>476</v>
      </c>
      <c r="N105" s="75" t="s">
        <v>477</v>
      </c>
      <c r="O105" s="76" t="s">
        <v>804</v>
      </c>
      <c r="P105" s="76" t="s">
        <v>828</v>
      </c>
    </row>
    <row r="106" spans="1:16" ht="12.75" customHeight="1" thickBot="1" x14ac:dyDescent="0.25">
      <c r="A106" s="12" t="str">
        <f t="shared" si="6"/>
        <v>BAVM 132 </v>
      </c>
      <c r="B106" s="18" t="str">
        <f t="shared" si="7"/>
        <v>I</v>
      </c>
      <c r="C106" s="12">
        <f t="shared" si="8"/>
        <v>51426.496599999999</v>
      </c>
      <c r="D106" s="22" t="str">
        <f t="shared" si="9"/>
        <v>vis</v>
      </c>
      <c r="E106" s="73">
        <f>VLOOKUP(C106,'Active 2'!C$21:E$971,3,FALSE)</f>
        <v>12597.949616090435</v>
      </c>
      <c r="F106" s="18" t="s">
        <v>141</v>
      </c>
      <c r="G106" s="22" t="str">
        <f t="shared" si="10"/>
        <v>51426.4966</v>
      </c>
      <c r="H106" s="12">
        <f t="shared" si="11"/>
        <v>-1089</v>
      </c>
      <c r="I106" s="74" t="s">
        <v>840</v>
      </c>
      <c r="J106" s="75" t="s">
        <v>841</v>
      </c>
      <c r="K106" s="74">
        <v>-1089</v>
      </c>
      <c r="L106" s="74" t="s">
        <v>842</v>
      </c>
      <c r="M106" s="75" t="s">
        <v>476</v>
      </c>
      <c r="N106" s="75" t="s">
        <v>720</v>
      </c>
      <c r="O106" s="76" t="s">
        <v>716</v>
      </c>
      <c r="P106" s="77" t="s">
        <v>839</v>
      </c>
    </row>
    <row r="107" spans="1:16" ht="12.75" customHeight="1" thickBot="1" x14ac:dyDescent="0.25">
      <c r="A107" s="12" t="str">
        <f t="shared" si="6"/>
        <v> BBS 127 </v>
      </c>
      <c r="B107" s="18" t="str">
        <f t="shared" si="7"/>
        <v>I</v>
      </c>
      <c r="C107" s="12">
        <f t="shared" si="8"/>
        <v>52135.59</v>
      </c>
      <c r="D107" s="22" t="str">
        <f t="shared" si="9"/>
        <v>vis</v>
      </c>
      <c r="E107" s="73">
        <f>VLOOKUP(C107,'Active 2'!C$21:E$971,3,FALSE)</f>
        <v>13316.968496519654</v>
      </c>
      <c r="F107" s="18" t="s">
        <v>141</v>
      </c>
      <c r="G107" s="22" t="str">
        <f t="shared" si="10"/>
        <v>52135.590</v>
      </c>
      <c r="H107" s="12">
        <f t="shared" si="11"/>
        <v>-370</v>
      </c>
      <c r="I107" s="74" t="s">
        <v>854</v>
      </c>
      <c r="J107" s="75" t="s">
        <v>855</v>
      </c>
      <c r="K107" s="74">
        <v>-370</v>
      </c>
      <c r="L107" s="74" t="s">
        <v>803</v>
      </c>
      <c r="M107" s="75" t="s">
        <v>476</v>
      </c>
      <c r="N107" s="75" t="s">
        <v>477</v>
      </c>
      <c r="O107" s="76" t="s">
        <v>804</v>
      </c>
      <c r="P107" s="76" t="s">
        <v>856</v>
      </c>
    </row>
    <row r="108" spans="1:16" ht="12.75" customHeight="1" thickBot="1" x14ac:dyDescent="0.25">
      <c r="A108" s="12" t="str">
        <f t="shared" si="6"/>
        <v>IBVS 5220 </v>
      </c>
      <c r="B108" s="18" t="str">
        <f t="shared" si="7"/>
        <v>I</v>
      </c>
      <c r="C108" s="12">
        <f t="shared" si="8"/>
        <v>52151.406199999998</v>
      </c>
      <c r="D108" s="22" t="str">
        <f t="shared" si="9"/>
        <v>vis</v>
      </c>
      <c r="E108" s="73">
        <f>VLOOKUP(C108,'Active 2'!C$21:E$971,3,FALSE)</f>
        <v>13333.006082564942</v>
      </c>
      <c r="F108" s="18" t="s">
        <v>141</v>
      </c>
      <c r="G108" s="22" t="str">
        <f t="shared" si="10"/>
        <v>52151.4062</v>
      </c>
      <c r="H108" s="12">
        <f t="shared" si="11"/>
        <v>-354</v>
      </c>
      <c r="I108" s="74" t="s">
        <v>857</v>
      </c>
      <c r="J108" s="75" t="s">
        <v>858</v>
      </c>
      <c r="K108" s="74">
        <v>-354</v>
      </c>
      <c r="L108" s="74" t="s">
        <v>859</v>
      </c>
      <c r="M108" s="75" t="s">
        <v>476</v>
      </c>
      <c r="N108" s="75" t="s">
        <v>477</v>
      </c>
      <c r="O108" s="76" t="s">
        <v>860</v>
      </c>
      <c r="P108" s="77" t="s">
        <v>861</v>
      </c>
    </row>
    <row r="109" spans="1:16" ht="12.75" customHeight="1" thickBot="1" x14ac:dyDescent="0.25">
      <c r="A109" s="12" t="str">
        <f t="shared" si="6"/>
        <v> BBS 127 </v>
      </c>
      <c r="B109" s="18" t="str">
        <f t="shared" si="7"/>
        <v>I</v>
      </c>
      <c r="C109" s="12">
        <f t="shared" si="8"/>
        <v>52224.346299999997</v>
      </c>
      <c r="D109" s="22" t="str">
        <f t="shared" si="9"/>
        <v>vis</v>
      </c>
      <c r="E109" s="73">
        <f>VLOOKUP(C109,'Active 2'!C$21:E$971,3,FALSE)</f>
        <v>13406.96715601506</v>
      </c>
      <c r="F109" s="18" t="s">
        <v>141</v>
      </c>
      <c r="G109" s="22" t="str">
        <f t="shared" si="10"/>
        <v>52224.3463</v>
      </c>
      <c r="H109" s="12">
        <f t="shared" si="11"/>
        <v>-280</v>
      </c>
      <c r="I109" s="74" t="s">
        <v>869</v>
      </c>
      <c r="J109" s="75" t="s">
        <v>870</v>
      </c>
      <c r="K109" s="74">
        <v>-280</v>
      </c>
      <c r="L109" s="74" t="s">
        <v>871</v>
      </c>
      <c r="M109" s="75" t="s">
        <v>476</v>
      </c>
      <c r="N109" s="75" t="s">
        <v>477</v>
      </c>
      <c r="O109" s="76" t="s">
        <v>872</v>
      </c>
      <c r="P109" s="76" t="s">
        <v>856</v>
      </c>
    </row>
    <row r="110" spans="1:16" ht="12.75" customHeight="1" thickBot="1" x14ac:dyDescent="0.25">
      <c r="A110" s="12" t="str">
        <f t="shared" si="6"/>
        <v>IBVS 5364 </v>
      </c>
      <c r="B110" s="18" t="str">
        <f t="shared" si="7"/>
        <v>I</v>
      </c>
      <c r="C110" s="12">
        <f t="shared" si="8"/>
        <v>52505.4228</v>
      </c>
      <c r="D110" s="22" t="str">
        <f t="shared" si="9"/>
        <v>vis</v>
      </c>
      <c r="E110" s="73">
        <f>VLOOKUP(C110,'Active 2'!C$21:E$971,3,FALSE)</f>
        <v>13691.9780027455</v>
      </c>
      <c r="F110" s="18" t="s">
        <v>141</v>
      </c>
      <c r="G110" s="22" t="str">
        <f t="shared" si="10"/>
        <v>52505.4228</v>
      </c>
      <c r="H110" s="12">
        <f t="shared" si="11"/>
        <v>5</v>
      </c>
      <c r="I110" s="74" t="s">
        <v>882</v>
      </c>
      <c r="J110" s="75" t="s">
        <v>883</v>
      </c>
      <c r="K110" s="74">
        <v>5</v>
      </c>
      <c r="L110" s="74" t="s">
        <v>884</v>
      </c>
      <c r="M110" s="75" t="s">
        <v>476</v>
      </c>
      <c r="N110" s="75" t="s">
        <v>477</v>
      </c>
      <c r="O110" s="76" t="s">
        <v>885</v>
      </c>
      <c r="P110" s="77" t="s">
        <v>886</v>
      </c>
    </row>
    <row r="111" spans="1:16" ht="12.75" customHeight="1" thickBot="1" x14ac:dyDescent="0.25">
      <c r="A111" s="12" t="str">
        <f t="shared" si="6"/>
        <v>IBVS 5371 </v>
      </c>
      <c r="B111" s="18" t="str">
        <f t="shared" si="7"/>
        <v>I</v>
      </c>
      <c r="C111" s="12">
        <f t="shared" si="8"/>
        <v>52633.624300000003</v>
      </c>
      <c r="D111" s="22" t="str">
        <f t="shared" si="9"/>
        <v>vis</v>
      </c>
      <c r="E111" s="73">
        <f>VLOOKUP(C111,'Active 2'!C$21:E$971,3,FALSE)</f>
        <v>13821.973993399692</v>
      </c>
      <c r="F111" s="18" t="s">
        <v>141</v>
      </c>
      <c r="G111" s="22" t="str">
        <f t="shared" si="10"/>
        <v>52633.6243</v>
      </c>
      <c r="H111" s="12">
        <f t="shared" si="11"/>
        <v>135</v>
      </c>
      <c r="I111" s="74" t="s">
        <v>895</v>
      </c>
      <c r="J111" s="75" t="s">
        <v>896</v>
      </c>
      <c r="K111" s="74">
        <v>135</v>
      </c>
      <c r="L111" s="74" t="s">
        <v>897</v>
      </c>
      <c r="M111" s="75" t="s">
        <v>476</v>
      </c>
      <c r="N111" s="75" t="s">
        <v>477</v>
      </c>
      <c r="O111" s="76" t="s">
        <v>898</v>
      </c>
      <c r="P111" s="77" t="s">
        <v>899</v>
      </c>
    </row>
    <row r="112" spans="1:16" ht="12.75" customHeight="1" thickBot="1" x14ac:dyDescent="0.25">
      <c r="A112" s="12" t="str">
        <f t="shared" si="6"/>
        <v>OEJV 0074 </v>
      </c>
      <c r="B112" s="18" t="str">
        <f t="shared" si="7"/>
        <v>I</v>
      </c>
      <c r="C112" s="12">
        <f t="shared" si="8"/>
        <v>52860.450320000004</v>
      </c>
      <c r="D112" s="22" t="str">
        <f t="shared" si="9"/>
        <v>vis</v>
      </c>
      <c r="E112" s="73">
        <f>VLOOKUP(C112,'Active 2'!C$21:E$971,3,FALSE)</f>
        <v>14051.974993201151</v>
      </c>
      <c r="F112" s="18" t="s">
        <v>141</v>
      </c>
      <c r="G112" s="22" t="str">
        <f t="shared" si="10"/>
        <v>52860.45032</v>
      </c>
      <c r="H112" s="12">
        <f t="shared" si="11"/>
        <v>365</v>
      </c>
      <c r="I112" s="74" t="s">
        <v>908</v>
      </c>
      <c r="J112" s="75" t="s">
        <v>909</v>
      </c>
      <c r="K112" s="74" t="s">
        <v>910</v>
      </c>
      <c r="L112" s="74" t="s">
        <v>911</v>
      </c>
      <c r="M112" s="75" t="s">
        <v>782</v>
      </c>
      <c r="N112" s="75" t="s">
        <v>912</v>
      </c>
      <c r="O112" s="76" t="s">
        <v>913</v>
      </c>
      <c r="P112" s="77" t="s">
        <v>914</v>
      </c>
    </row>
    <row r="113" spans="1:16" ht="12.75" customHeight="1" thickBot="1" x14ac:dyDescent="0.25">
      <c r="A113" s="12" t="str">
        <f t="shared" si="6"/>
        <v>IBVS 5676 </v>
      </c>
      <c r="B113" s="18" t="str">
        <f t="shared" si="7"/>
        <v>I</v>
      </c>
      <c r="C113" s="12">
        <f t="shared" si="8"/>
        <v>52869.326699999998</v>
      </c>
      <c r="D113" s="22" t="str">
        <f t="shared" si="9"/>
        <v>vis</v>
      </c>
      <c r="E113" s="73">
        <f>VLOOKUP(C113,'Active 2'!C$21:E$971,3,FALSE)</f>
        <v>14060.975619648754</v>
      </c>
      <c r="F113" s="18" t="s">
        <v>141</v>
      </c>
      <c r="G113" s="22" t="str">
        <f t="shared" si="10"/>
        <v>52869.3267</v>
      </c>
      <c r="H113" s="12">
        <f t="shared" si="11"/>
        <v>374</v>
      </c>
      <c r="I113" s="74" t="s">
        <v>915</v>
      </c>
      <c r="J113" s="75" t="s">
        <v>916</v>
      </c>
      <c r="K113" s="74" t="s">
        <v>917</v>
      </c>
      <c r="L113" s="74" t="s">
        <v>918</v>
      </c>
      <c r="M113" s="75" t="s">
        <v>476</v>
      </c>
      <c r="N113" s="75" t="s">
        <v>477</v>
      </c>
      <c r="O113" s="76" t="s">
        <v>919</v>
      </c>
      <c r="P113" s="77" t="s">
        <v>920</v>
      </c>
    </row>
    <row r="114" spans="1:16" ht="12.75" customHeight="1" thickBot="1" x14ac:dyDescent="0.25">
      <c r="A114" s="12" t="str">
        <f t="shared" si="6"/>
        <v>BAVM 172 </v>
      </c>
      <c r="B114" s="18" t="str">
        <f t="shared" si="7"/>
        <v>I</v>
      </c>
      <c r="C114" s="12">
        <f t="shared" si="8"/>
        <v>52930.471599999997</v>
      </c>
      <c r="D114" s="22" t="str">
        <f t="shared" si="9"/>
        <v>vis</v>
      </c>
      <c r="E114" s="73">
        <f>VLOOKUP(C114,'Active 2'!C$21:E$971,3,FALSE)</f>
        <v>14122.976390692393</v>
      </c>
      <c r="F114" s="18" t="s">
        <v>141</v>
      </c>
      <c r="G114" s="22" t="str">
        <f t="shared" si="10"/>
        <v>52930.4716</v>
      </c>
      <c r="H114" s="12">
        <f t="shared" si="11"/>
        <v>436</v>
      </c>
      <c r="I114" s="74" t="s">
        <v>929</v>
      </c>
      <c r="J114" s="75" t="s">
        <v>930</v>
      </c>
      <c r="K114" s="74" t="s">
        <v>931</v>
      </c>
      <c r="L114" s="74" t="s">
        <v>932</v>
      </c>
      <c r="M114" s="75" t="s">
        <v>476</v>
      </c>
      <c r="N114" s="75" t="s">
        <v>905</v>
      </c>
      <c r="O114" s="76" t="s">
        <v>906</v>
      </c>
      <c r="P114" s="77" t="s">
        <v>907</v>
      </c>
    </row>
    <row r="115" spans="1:16" ht="12.75" customHeight="1" thickBot="1" x14ac:dyDescent="0.25">
      <c r="A115" s="12" t="str">
        <f t="shared" si="6"/>
        <v>IBVS 5493 </v>
      </c>
      <c r="B115" s="18" t="str">
        <f t="shared" si="7"/>
        <v>II</v>
      </c>
      <c r="C115" s="12">
        <f t="shared" si="8"/>
        <v>52950.687899999997</v>
      </c>
      <c r="D115" s="22" t="str">
        <f t="shared" si="9"/>
        <v>vis</v>
      </c>
      <c r="E115" s="73">
        <f>VLOOKUP(C115,'Active 2'!C$21:E$971,3,FALSE)</f>
        <v>14143.475666799633</v>
      </c>
      <c r="F115" s="18" t="s">
        <v>141</v>
      </c>
      <c r="G115" s="22" t="str">
        <f t="shared" si="10"/>
        <v>52950.6879</v>
      </c>
      <c r="H115" s="12">
        <f t="shared" si="11"/>
        <v>456.5</v>
      </c>
      <c r="I115" s="74" t="s">
        <v>933</v>
      </c>
      <c r="J115" s="75" t="s">
        <v>934</v>
      </c>
      <c r="K115" s="74" t="s">
        <v>935</v>
      </c>
      <c r="L115" s="74" t="s">
        <v>936</v>
      </c>
      <c r="M115" s="75" t="s">
        <v>476</v>
      </c>
      <c r="N115" s="75" t="s">
        <v>477</v>
      </c>
      <c r="O115" s="76" t="s">
        <v>898</v>
      </c>
      <c r="P115" s="77" t="s">
        <v>937</v>
      </c>
    </row>
    <row r="116" spans="1:16" ht="12.75" customHeight="1" thickBot="1" x14ac:dyDescent="0.25">
      <c r="A116" s="12" t="str">
        <f t="shared" si="6"/>
        <v>BAVM 173 </v>
      </c>
      <c r="B116" s="18" t="str">
        <f t="shared" si="7"/>
        <v>I</v>
      </c>
      <c r="C116" s="12">
        <f t="shared" si="8"/>
        <v>53298.317999999999</v>
      </c>
      <c r="D116" s="22" t="str">
        <f t="shared" si="9"/>
        <v>vis</v>
      </c>
      <c r="E116" s="73">
        <f>VLOOKUP(C116,'Active 2'!C$21:E$971,3,FALSE)</f>
        <v>14495.971692436735</v>
      </c>
      <c r="F116" s="18" t="s">
        <v>141</v>
      </c>
      <c r="G116" s="22" t="str">
        <f t="shared" si="10"/>
        <v>53298.3180</v>
      </c>
      <c r="H116" s="12">
        <f t="shared" si="11"/>
        <v>809</v>
      </c>
      <c r="I116" s="74" t="s">
        <v>952</v>
      </c>
      <c r="J116" s="75" t="s">
        <v>953</v>
      </c>
      <c r="K116" s="74" t="s">
        <v>954</v>
      </c>
      <c r="L116" s="74" t="s">
        <v>955</v>
      </c>
      <c r="M116" s="75" t="s">
        <v>476</v>
      </c>
      <c r="N116" s="75" t="s">
        <v>905</v>
      </c>
      <c r="O116" s="76" t="s">
        <v>906</v>
      </c>
      <c r="P116" s="77" t="s">
        <v>956</v>
      </c>
    </row>
    <row r="117" spans="1:16" ht="12.75" customHeight="1" thickBot="1" x14ac:dyDescent="0.25">
      <c r="A117" s="12" t="str">
        <f t="shared" si="6"/>
        <v>BAVM 178 </v>
      </c>
      <c r="B117" s="18" t="str">
        <f t="shared" si="7"/>
        <v>I</v>
      </c>
      <c r="C117" s="12">
        <f t="shared" si="8"/>
        <v>53653.347000000002</v>
      </c>
      <c r="D117" s="22" t="str">
        <f t="shared" si="9"/>
        <v>vis</v>
      </c>
      <c r="E117" s="73">
        <f>VLOOKUP(C117,'Active 2'!C$21:E$971,3,FALSE)</f>
        <v>14855.970183608571</v>
      </c>
      <c r="F117" s="18" t="s">
        <v>141</v>
      </c>
      <c r="G117" s="22" t="str">
        <f t="shared" si="10"/>
        <v>53653.3470</v>
      </c>
      <c r="H117" s="12">
        <f t="shared" si="11"/>
        <v>1169</v>
      </c>
      <c r="I117" s="74" t="s">
        <v>964</v>
      </c>
      <c r="J117" s="75" t="s">
        <v>965</v>
      </c>
      <c r="K117" s="74" t="s">
        <v>966</v>
      </c>
      <c r="L117" s="74" t="s">
        <v>967</v>
      </c>
      <c r="M117" s="75" t="s">
        <v>782</v>
      </c>
      <c r="N117" s="75" t="s">
        <v>912</v>
      </c>
      <c r="O117" s="76" t="s">
        <v>968</v>
      </c>
      <c r="P117" s="77" t="s">
        <v>969</v>
      </c>
    </row>
    <row r="118" spans="1:16" ht="12.75" customHeight="1" thickBot="1" x14ac:dyDescent="0.25">
      <c r="A118" s="12" t="str">
        <f t="shared" si="6"/>
        <v>OEJV 0074 </v>
      </c>
      <c r="B118" s="18" t="str">
        <f t="shared" si="7"/>
        <v>I</v>
      </c>
      <c r="C118" s="12">
        <f t="shared" si="8"/>
        <v>53654.334589999999</v>
      </c>
      <c r="D118" s="22" t="str">
        <f t="shared" si="9"/>
        <v>vis</v>
      </c>
      <c r="E118" s="73">
        <f>VLOOKUP(C118,'Active 2'!C$21:E$971,3,FALSE)</f>
        <v>14856.971597323776</v>
      </c>
      <c r="F118" s="18" t="s">
        <v>141</v>
      </c>
      <c r="G118" s="22" t="str">
        <f t="shared" si="10"/>
        <v>53654.33459</v>
      </c>
      <c r="H118" s="12">
        <f t="shared" si="11"/>
        <v>1170</v>
      </c>
      <c r="I118" s="74" t="s">
        <v>970</v>
      </c>
      <c r="J118" s="75" t="s">
        <v>971</v>
      </c>
      <c r="K118" s="74" t="s">
        <v>972</v>
      </c>
      <c r="L118" s="74" t="s">
        <v>973</v>
      </c>
      <c r="M118" s="75" t="s">
        <v>782</v>
      </c>
      <c r="N118" s="75" t="s">
        <v>134</v>
      </c>
      <c r="O118" s="76" t="s">
        <v>974</v>
      </c>
      <c r="P118" s="77" t="s">
        <v>914</v>
      </c>
    </row>
    <row r="119" spans="1:16" ht="12.75" customHeight="1" thickBot="1" x14ac:dyDescent="0.25">
      <c r="A119" s="12" t="str">
        <f t="shared" si="6"/>
        <v>OEJV 0074 </v>
      </c>
      <c r="B119" s="18" t="str">
        <f t="shared" si="7"/>
        <v>II</v>
      </c>
      <c r="C119" s="12">
        <f t="shared" si="8"/>
        <v>53763.305090000002</v>
      </c>
      <c r="D119" s="22" t="str">
        <f t="shared" si="9"/>
        <v>vis</v>
      </c>
      <c r="E119" s="73">
        <f>VLOOKUP(C119,'Active 2'!C$21:E$971,3,FALSE)</f>
        <v>14967.467403531837</v>
      </c>
      <c r="F119" s="18" t="s">
        <v>141</v>
      </c>
      <c r="G119" s="22" t="str">
        <f t="shared" si="10"/>
        <v>53763.30509</v>
      </c>
      <c r="H119" s="12">
        <f t="shared" si="11"/>
        <v>1280.5</v>
      </c>
      <c r="I119" s="74" t="s">
        <v>975</v>
      </c>
      <c r="J119" s="75" t="s">
        <v>976</v>
      </c>
      <c r="K119" s="74" t="s">
        <v>977</v>
      </c>
      <c r="L119" s="74" t="s">
        <v>978</v>
      </c>
      <c r="M119" s="75" t="s">
        <v>782</v>
      </c>
      <c r="N119" s="75" t="s">
        <v>141</v>
      </c>
      <c r="O119" s="76" t="s">
        <v>979</v>
      </c>
      <c r="P119" s="77" t="s">
        <v>914</v>
      </c>
    </row>
    <row r="120" spans="1:16" ht="12.75" customHeight="1" thickBot="1" x14ac:dyDescent="0.25">
      <c r="A120" s="12" t="str">
        <f t="shared" si="6"/>
        <v>OEJV 0074 </v>
      </c>
      <c r="B120" s="18" t="str">
        <f t="shared" si="7"/>
        <v>II</v>
      </c>
      <c r="C120" s="12">
        <f t="shared" si="8"/>
        <v>53763.305780000002</v>
      </c>
      <c r="D120" s="22" t="str">
        <f t="shared" si="9"/>
        <v>vis</v>
      </c>
      <c r="E120" s="73">
        <f>VLOOKUP(C120,'Active 2'!C$21:E$971,3,FALSE)</f>
        <v>14967.468103190058</v>
      </c>
      <c r="F120" s="18" t="s">
        <v>141</v>
      </c>
      <c r="G120" s="22" t="str">
        <f t="shared" si="10"/>
        <v>53763.30578</v>
      </c>
      <c r="H120" s="12">
        <f t="shared" si="11"/>
        <v>1280.5</v>
      </c>
      <c r="I120" s="74" t="s">
        <v>980</v>
      </c>
      <c r="J120" s="75" t="s">
        <v>981</v>
      </c>
      <c r="K120" s="74" t="s">
        <v>977</v>
      </c>
      <c r="L120" s="74" t="s">
        <v>982</v>
      </c>
      <c r="M120" s="75" t="s">
        <v>782</v>
      </c>
      <c r="N120" s="75" t="s">
        <v>838</v>
      </c>
      <c r="O120" s="76" t="s">
        <v>979</v>
      </c>
      <c r="P120" s="77" t="s">
        <v>914</v>
      </c>
    </row>
    <row r="121" spans="1:16" ht="12.75" customHeight="1" thickBot="1" x14ac:dyDescent="0.25">
      <c r="A121" s="12" t="str">
        <f t="shared" si="6"/>
        <v>OEJV 0074 </v>
      </c>
      <c r="B121" s="18" t="str">
        <f t="shared" si="7"/>
        <v>II</v>
      </c>
      <c r="C121" s="12">
        <f t="shared" si="8"/>
        <v>53763.305780000002</v>
      </c>
      <c r="D121" s="22" t="str">
        <f t="shared" si="9"/>
        <v>vis</v>
      </c>
      <c r="E121" s="73">
        <f>VLOOKUP(C121,'Active 2'!C$21:E$971,3,FALSE)</f>
        <v>14967.468103190058</v>
      </c>
      <c r="F121" s="18" t="s">
        <v>141</v>
      </c>
      <c r="G121" s="22" t="str">
        <f t="shared" si="10"/>
        <v>53763.30578</v>
      </c>
      <c r="H121" s="12">
        <f t="shared" si="11"/>
        <v>1280.5</v>
      </c>
      <c r="I121" s="74" t="s">
        <v>980</v>
      </c>
      <c r="J121" s="75" t="s">
        <v>981</v>
      </c>
      <c r="K121" s="74" t="s">
        <v>977</v>
      </c>
      <c r="L121" s="74" t="s">
        <v>982</v>
      </c>
      <c r="M121" s="75" t="s">
        <v>782</v>
      </c>
      <c r="N121" s="75" t="s">
        <v>78</v>
      </c>
      <c r="O121" s="76" t="s">
        <v>979</v>
      </c>
      <c r="P121" s="77" t="s">
        <v>914</v>
      </c>
    </row>
    <row r="122" spans="1:16" ht="12.75" customHeight="1" thickBot="1" x14ac:dyDescent="0.25">
      <c r="A122" s="12" t="str">
        <f t="shared" si="6"/>
        <v>OEJV 0074 </v>
      </c>
      <c r="B122" s="18" t="str">
        <f t="shared" si="7"/>
        <v>II</v>
      </c>
      <c r="C122" s="12">
        <f t="shared" si="8"/>
        <v>53763.305780000002</v>
      </c>
      <c r="D122" s="22" t="str">
        <f t="shared" si="9"/>
        <v>vis</v>
      </c>
      <c r="E122" s="73">
        <f>VLOOKUP(C122,'Active 2'!C$21:E$971,3,FALSE)</f>
        <v>14967.468103190058</v>
      </c>
      <c r="F122" s="18" t="s">
        <v>141</v>
      </c>
      <c r="G122" s="22" t="str">
        <f t="shared" si="10"/>
        <v>53763.30578</v>
      </c>
      <c r="H122" s="12">
        <f t="shared" si="11"/>
        <v>1280.5</v>
      </c>
      <c r="I122" s="74" t="s">
        <v>980</v>
      </c>
      <c r="J122" s="75" t="s">
        <v>981</v>
      </c>
      <c r="K122" s="74" t="s">
        <v>977</v>
      </c>
      <c r="L122" s="74" t="s">
        <v>982</v>
      </c>
      <c r="M122" s="75" t="s">
        <v>782</v>
      </c>
      <c r="N122" s="75" t="s">
        <v>983</v>
      </c>
      <c r="O122" s="76" t="s">
        <v>979</v>
      </c>
      <c r="P122" s="77" t="s">
        <v>914</v>
      </c>
    </row>
    <row r="123" spans="1:16" ht="12.75" customHeight="1" thickBot="1" x14ac:dyDescent="0.25">
      <c r="A123" s="12" t="str">
        <f t="shared" si="6"/>
        <v>OEJV 0074 </v>
      </c>
      <c r="B123" s="18" t="str">
        <f t="shared" si="7"/>
        <v>II</v>
      </c>
      <c r="C123" s="12">
        <f t="shared" si="8"/>
        <v>53764.292200000004</v>
      </c>
      <c r="D123" s="22" t="str">
        <f t="shared" si="9"/>
        <v>vis</v>
      </c>
      <c r="E123" s="73">
        <f>VLOOKUP(C123,'Active 2'!C$21:E$971,3,FALSE)</f>
        <v>14968.468330528282</v>
      </c>
      <c r="F123" s="18" t="s">
        <v>141</v>
      </c>
      <c r="G123" s="22" t="str">
        <f t="shared" si="10"/>
        <v>53764.29220</v>
      </c>
      <c r="H123" s="12">
        <f t="shared" si="11"/>
        <v>1281.5</v>
      </c>
      <c r="I123" s="74" t="s">
        <v>984</v>
      </c>
      <c r="J123" s="75" t="s">
        <v>985</v>
      </c>
      <c r="K123" s="74" t="s">
        <v>986</v>
      </c>
      <c r="L123" s="74" t="s">
        <v>987</v>
      </c>
      <c r="M123" s="75" t="s">
        <v>782</v>
      </c>
      <c r="N123" s="75" t="s">
        <v>983</v>
      </c>
      <c r="O123" s="76" t="s">
        <v>988</v>
      </c>
      <c r="P123" s="77" t="s">
        <v>914</v>
      </c>
    </row>
    <row r="124" spans="1:16" ht="12.75" customHeight="1" thickBot="1" x14ac:dyDescent="0.25">
      <c r="A124" s="12" t="str">
        <f t="shared" si="6"/>
        <v>BAVM 183 </v>
      </c>
      <c r="B124" s="18" t="str">
        <f t="shared" si="7"/>
        <v>II</v>
      </c>
      <c r="C124" s="12">
        <f t="shared" si="8"/>
        <v>54026.617599999998</v>
      </c>
      <c r="D124" s="22" t="str">
        <f t="shared" si="9"/>
        <v>vis</v>
      </c>
      <c r="E124" s="73">
        <f>VLOOKUP(C124,'Active 2'!C$21:E$971,3,FALSE)</f>
        <v>15234.46561017599</v>
      </c>
      <c r="F124" s="18" t="s">
        <v>141</v>
      </c>
      <c r="G124" s="22" t="str">
        <f t="shared" si="10"/>
        <v>54026.6176</v>
      </c>
      <c r="H124" s="12">
        <f t="shared" si="11"/>
        <v>1547.5</v>
      </c>
      <c r="I124" s="74" t="s">
        <v>993</v>
      </c>
      <c r="J124" s="75" t="s">
        <v>994</v>
      </c>
      <c r="K124" s="74" t="s">
        <v>995</v>
      </c>
      <c r="L124" s="74" t="s">
        <v>996</v>
      </c>
      <c r="M124" s="75" t="s">
        <v>782</v>
      </c>
      <c r="N124" s="75" t="s">
        <v>905</v>
      </c>
      <c r="O124" s="76" t="s">
        <v>716</v>
      </c>
      <c r="P124" s="77" t="s">
        <v>997</v>
      </c>
    </row>
    <row r="125" spans="1:16" ht="12.75" customHeight="1" thickBot="1" x14ac:dyDescent="0.25">
      <c r="A125" s="12" t="str">
        <f t="shared" si="6"/>
        <v>OEJV 0074 </v>
      </c>
      <c r="B125" s="18" t="str">
        <f t="shared" si="7"/>
        <v>II</v>
      </c>
      <c r="C125" s="12">
        <f t="shared" si="8"/>
        <v>54039.435129999998</v>
      </c>
      <c r="D125" s="22" t="str">
        <f t="shared" si="9"/>
        <v>vis</v>
      </c>
      <c r="E125" s="73">
        <f>VLOOKUP(C125,'Active 2'!C$21:E$971,3,FALSE)</f>
        <v>15247.46255256816</v>
      </c>
      <c r="F125" s="18" t="s">
        <v>141</v>
      </c>
      <c r="G125" s="22" t="str">
        <f t="shared" si="10"/>
        <v>54039.43513</v>
      </c>
      <c r="H125" s="12">
        <f t="shared" si="11"/>
        <v>1560.5</v>
      </c>
      <c r="I125" s="74" t="s">
        <v>998</v>
      </c>
      <c r="J125" s="75" t="s">
        <v>999</v>
      </c>
      <c r="K125" s="74" t="s">
        <v>1000</v>
      </c>
      <c r="L125" s="74" t="s">
        <v>1001</v>
      </c>
      <c r="M125" s="75" t="s">
        <v>782</v>
      </c>
      <c r="N125" s="75" t="s">
        <v>78</v>
      </c>
      <c r="O125" s="76" t="s">
        <v>1002</v>
      </c>
      <c r="P125" s="77" t="s">
        <v>914</v>
      </c>
    </row>
    <row r="126" spans="1:16" ht="12.75" customHeight="1" thickBot="1" x14ac:dyDescent="0.25">
      <c r="A126" s="12" t="str">
        <f t="shared" si="6"/>
        <v>IBVS 6114 </v>
      </c>
      <c r="B126" s="18" t="str">
        <f t="shared" si="7"/>
        <v>II</v>
      </c>
      <c r="C126" s="12">
        <f t="shared" si="8"/>
        <v>54303.725740000002</v>
      </c>
      <c r="D126" s="22" t="str">
        <f t="shared" si="9"/>
        <v>vis</v>
      </c>
      <c r="E126" s="73">
        <f>VLOOKUP(C126,'Active 2'!C$21:E$971,3,FALSE)</f>
        <v>15515.452550091983</v>
      </c>
      <c r="F126" s="18" t="s">
        <v>141</v>
      </c>
      <c r="G126" s="22" t="str">
        <f t="shared" si="10"/>
        <v>54303.72574</v>
      </c>
      <c r="H126" s="12">
        <f t="shared" si="11"/>
        <v>1828.5</v>
      </c>
      <c r="I126" s="74" t="s">
        <v>1007</v>
      </c>
      <c r="J126" s="75" t="s">
        <v>1008</v>
      </c>
      <c r="K126" s="74" t="s">
        <v>1009</v>
      </c>
      <c r="L126" s="74" t="s">
        <v>1010</v>
      </c>
      <c r="M126" s="75" t="s">
        <v>782</v>
      </c>
      <c r="N126" s="75" t="s">
        <v>1011</v>
      </c>
      <c r="O126" s="76" t="s">
        <v>1012</v>
      </c>
      <c r="P126" s="77" t="s">
        <v>1013</v>
      </c>
    </row>
    <row r="127" spans="1:16" ht="12.75" customHeight="1" thickBot="1" x14ac:dyDescent="0.25">
      <c r="A127" s="12" t="str">
        <f t="shared" si="6"/>
        <v>IBVS 6114 </v>
      </c>
      <c r="B127" s="18" t="str">
        <f t="shared" si="7"/>
        <v>II</v>
      </c>
      <c r="C127" s="12">
        <f t="shared" si="8"/>
        <v>54304.715150000004</v>
      </c>
      <c r="D127" s="22" t="str">
        <f t="shared" si="9"/>
        <v>vis</v>
      </c>
      <c r="E127" s="73">
        <f>VLOOKUP(C127,'Active 2'!C$21:E$971,3,FALSE)</f>
        <v>15516.455809282501</v>
      </c>
      <c r="F127" s="18" t="s">
        <v>141</v>
      </c>
      <c r="G127" s="22" t="str">
        <f t="shared" si="10"/>
        <v>54304.71515</v>
      </c>
      <c r="H127" s="12">
        <f t="shared" si="11"/>
        <v>1829.5</v>
      </c>
      <c r="I127" s="74" t="s">
        <v>1014</v>
      </c>
      <c r="J127" s="75" t="s">
        <v>1015</v>
      </c>
      <c r="K127" s="74" t="s">
        <v>1016</v>
      </c>
      <c r="L127" s="74" t="s">
        <v>1017</v>
      </c>
      <c r="M127" s="75" t="s">
        <v>782</v>
      </c>
      <c r="N127" s="75" t="s">
        <v>1011</v>
      </c>
      <c r="O127" s="76" t="s">
        <v>1012</v>
      </c>
      <c r="P127" s="77" t="s">
        <v>1013</v>
      </c>
    </row>
    <row r="128" spans="1:16" ht="12.75" customHeight="1" thickBot="1" x14ac:dyDescent="0.25">
      <c r="A128" s="12" t="str">
        <f t="shared" si="6"/>
        <v>IBVS 6114 </v>
      </c>
      <c r="B128" s="18" t="str">
        <f t="shared" si="7"/>
        <v>II</v>
      </c>
      <c r="C128" s="12">
        <f t="shared" si="8"/>
        <v>54305.701159999997</v>
      </c>
      <c r="D128" s="22" t="str">
        <f t="shared" si="9"/>
        <v>vis</v>
      </c>
      <c r="E128" s="73">
        <f>VLOOKUP(C128,'Active 2'!C$21:E$971,3,FALSE)</f>
        <v>15517.455620881774</v>
      </c>
      <c r="F128" s="18" t="s">
        <v>141</v>
      </c>
      <c r="G128" s="22" t="str">
        <f t="shared" si="10"/>
        <v>54305.70116</v>
      </c>
      <c r="H128" s="12">
        <f t="shared" si="11"/>
        <v>1830.5</v>
      </c>
      <c r="I128" s="74" t="s">
        <v>1018</v>
      </c>
      <c r="J128" s="75" t="s">
        <v>1019</v>
      </c>
      <c r="K128" s="74" t="s">
        <v>1020</v>
      </c>
      <c r="L128" s="74" t="s">
        <v>1021</v>
      </c>
      <c r="M128" s="75" t="s">
        <v>782</v>
      </c>
      <c r="N128" s="75" t="s">
        <v>1011</v>
      </c>
      <c r="O128" s="76" t="s">
        <v>1012</v>
      </c>
      <c r="P128" s="77" t="s">
        <v>1013</v>
      </c>
    </row>
    <row r="129" spans="1:16" ht="12.75" customHeight="1" thickBot="1" x14ac:dyDescent="0.25">
      <c r="A129" s="12" t="str">
        <f t="shared" si="6"/>
        <v>IBVS 6114 </v>
      </c>
      <c r="B129" s="18" t="str">
        <f t="shared" si="7"/>
        <v>II</v>
      </c>
      <c r="C129" s="12">
        <f t="shared" si="8"/>
        <v>54306.686679999999</v>
      </c>
      <c r="D129" s="22" t="str">
        <f t="shared" si="9"/>
        <v>vis</v>
      </c>
      <c r="E129" s="73">
        <f>VLOOKUP(C129,'Active 2'!C$21:E$971,3,FALSE)</f>
        <v>15518.454935622316</v>
      </c>
      <c r="F129" s="18" t="s">
        <v>141</v>
      </c>
      <c r="G129" s="22" t="str">
        <f t="shared" si="10"/>
        <v>54306.68668</v>
      </c>
      <c r="H129" s="12">
        <f t="shared" si="11"/>
        <v>1831.5</v>
      </c>
      <c r="I129" s="74" t="s">
        <v>1022</v>
      </c>
      <c r="J129" s="75" t="s">
        <v>1023</v>
      </c>
      <c r="K129" s="74" t="s">
        <v>1024</v>
      </c>
      <c r="L129" s="74" t="s">
        <v>1025</v>
      </c>
      <c r="M129" s="75" t="s">
        <v>782</v>
      </c>
      <c r="N129" s="75" t="s">
        <v>1011</v>
      </c>
      <c r="O129" s="76" t="s">
        <v>1012</v>
      </c>
      <c r="P129" s="77" t="s">
        <v>1013</v>
      </c>
    </row>
    <row r="130" spans="1:16" ht="12.75" customHeight="1" thickBot="1" x14ac:dyDescent="0.25">
      <c r="A130" s="12" t="str">
        <f t="shared" si="6"/>
        <v>IBVS 6114 </v>
      </c>
      <c r="B130" s="18" t="str">
        <f t="shared" si="7"/>
        <v>II</v>
      </c>
      <c r="C130" s="12">
        <f t="shared" si="8"/>
        <v>54307.673360000001</v>
      </c>
      <c r="D130" s="22" t="str">
        <f t="shared" si="9"/>
        <v>vis</v>
      </c>
      <c r="E130" s="73">
        <f>VLOOKUP(C130,'Active 2'!C$21:E$971,3,FALSE)</f>
        <v>15519.45542659987</v>
      </c>
      <c r="F130" s="18" t="s">
        <v>141</v>
      </c>
      <c r="G130" s="22" t="str">
        <f t="shared" si="10"/>
        <v>54307.67336</v>
      </c>
      <c r="H130" s="12">
        <f t="shared" si="11"/>
        <v>1832.5</v>
      </c>
      <c r="I130" s="74" t="s">
        <v>1026</v>
      </c>
      <c r="J130" s="75" t="s">
        <v>1027</v>
      </c>
      <c r="K130" s="74" t="s">
        <v>1028</v>
      </c>
      <c r="L130" s="74" t="s">
        <v>1029</v>
      </c>
      <c r="M130" s="75" t="s">
        <v>782</v>
      </c>
      <c r="N130" s="75" t="s">
        <v>1011</v>
      </c>
      <c r="O130" s="76" t="s">
        <v>1012</v>
      </c>
      <c r="P130" s="77" t="s">
        <v>1013</v>
      </c>
    </row>
    <row r="131" spans="1:16" ht="12.75" customHeight="1" thickBot="1" x14ac:dyDescent="0.25">
      <c r="A131" s="12" t="str">
        <f t="shared" si="6"/>
        <v>IBVS 6114 </v>
      </c>
      <c r="B131" s="18" t="str">
        <f t="shared" si="7"/>
        <v>II</v>
      </c>
      <c r="C131" s="12">
        <f t="shared" si="8"/>
        <v>54308.66188</v>
      </c>
      <c r="D131" s="22" t="str">
        <f t="shared" si="9"/>
        <v>vis</v>
      </c>
      <c r="E131" s="73">
        <f>VLOOKUP(C131,'Active 2'!C$21:E$971,3,FALSE)</f>
        <v>15520.45778333268</v>
      </c>
      <c r="F131" s="18" t="s">
        <v>141</v>
      </c>
      <c r="G131" s="22" t="str">
        <f t="shared" si="10"/>
        <v>54308.66188</v>
      </c>
      <c r="H131" s="12">
        <f t="shared" si="11"/>
        <v>1833.5</v>
      </c>
      <c r="I131" s="74" t="s">
        <v>1030</v>
      </c>
      <c r="J131" s="75" t="s">
        <v>1031</v>
      </c>
      <c r="K131" s="74" t="s">
        <v>1032</v>
      </c>
      <c r="L131" s="74" t="s">
        <v>1033</v>
      </c>
      <c r="M131" s="75" t="s">
        <v>782</v>
      </c>
      <c r="N131" s="75" t="s">
        <v>1011</v>
      </c>
      <c r="O131" s="76" t="s">
        <v>1012</v>
      </c>
      <c r="P131" s="77" t="s">
        <v>1013</v>
      </c>
    </row>
    <row r="132" spans="1:16" ht="12.75" customHeight="1" thickBot="1" x14ac:dyDescent="0.25">
      <c r="A132" s="12" t="str">
        <f t="shared" si="6"/>
        <v>IBVS 6114 </v>
      </c>
      <c r="B132" s="18" t="str">
        <f t="shared" si="7"/>
        <v>II</v>
      </c>
      <c r="C132" s="12">
        <f t="shared" si="8"/>
        <v>54312.599029999998</v>
      </c>
      <c r="D132" s="22" t="str">
        <f t="shared" si="9"/>
        <v>vis</v>
      </c>
      <c r="E132" s="73">
        <f>VLOOKUP(C132,'Active 2'!C$21:E$971,3,FALSE)</f>
        <v>15524.450043287548</v>
      </c>
      <c r="F132" s="18" t="s">
        <v>141</v>
      </c>
      <c r="G132" s="22" t="str">
        <f t="shared" si="10"/>
        <v>54312.59903</v>
      </c>
      <c r="H132" s="12">
        <f t="shared" si="11"/>
        <v>1837.5</v>
      </c>
      <c r="I132" s="74" t="s">
        <v>1034</v>
      </c>
      <c r="J132" s="75" t="s">
        <v>1035</v>
      </c>
      <c r="K132" s="74" t="s">
        <v>1036</v>
      </c>
      <c r="L132" s="74" t="s">
        <v>1037</v>
      </c>
      <c r="M132" s="75" t="s">
        <v>782</v>
      </c>
      <c r="N132" s="75" t="s">
        <v>1011</v>
      </c>
      <c r="O132" s="76" t="s">
        <v>1012</v>
      </c>
      <c r="P132" s="77" t="s">
        <v>1013</v>
      </c>
    </row>
    <row r="133" spans="1:16" ht="12.75" customHeight="1" thickBot="1" x14ac:dyDescent="0.25">
      <c r="A133" s="12" t="str">
        <f t="shared" si="6"/>
        <v>IBVS 6114 </v>
      </c>
      <c r="B133" s="18" t="str">
        <f t="shared" si="7"/>
        <v>II</v>
      </c>
      <c r="C133" s="12">
        <f t="shared" si="8"/>
        <v>54316.545729999998</v>
      </c>
      <c r="D133" s="22" t="str">
        <f t="shared" si="9"/>
        <v>vis</v>
      </c>
      <c r="E133" s="73">
        <f>VLOOKUP(C133,'Active 2'!C$21:E$971,3,FALSE)</f>
        <v>15528.451986917809</v>
      </c>
      <c r="F133" s="18" t="s">
        <v>141</v>
      </c>
      <c r="G133" s="22" t="str">
        <f t="shared" si="10"/>
        <v>54316.54573</v>
      </c>
      <c r="H133" s="12">
        <f t="shared" si="11"/>
        <v>1841.5</v>
      </c>
      <c r="I133" s="74" t="s">
        <v>1038</v>
      </c>
      <c r="J133" s="75" t="s">
        <v>1039</v>
      </c>
      <c r="K133" s="74" t="s">
        <v>1040</v>
      </c>
      <c r="L133" s="74" t="s">
        <v>1041</v>
      </c>
      <c r="M133" s="75" t="s">
        <v>782</v>
      </c>
      <c r="N133" s="75" t="s">
        <v>1011</v>
      </c>
      <c r="O133" s="76" t="s">
        <v>1012</v>
      </c>
      <c r="P133" s="77" t="s">
        <v>1013</v>
      </c>
    </row>
    <row r="134" spans="1:16" ht="12.75" customHeight="1" thickBot="1" x14ac:dyDescent="0.25">
      <c r="A134" s="12" t="str">
        <f t="shared" si="6"/>
        <v>IBVS 6114 </v>
      </c>
      <c r="B134" s="18" t="str">
        <f t="shared" si="7"/>
        <v>II</v>
      </c>
      <c r="C134" s="12">
        <f t="shared" si="8"/>
        <v>54318.51642</v>
      </c>
      <c r="D134" s="22" t="str">
        <f t="shared" si="9"/>
        <v>vis</v>
      </c>
      <c r="E134" s="73">
        <f>VLOOKUP(C134,'Active 2'!C$21:E$971,3,FALSE)</f>
        <v>15530.450261499796</v>
      </c>
      <c r="F134" s="18" t="s">
        <v>141</v>
      </c>
      <c r="G134" s="22" t="str">
        <f t="shared" si="10"/>
        <v>54318.51642</v>
      </c>
      <c r="H134" s="12">
        <f t="shared" si="11"/>
        <v>1843.5</v>
      </c>
      <c r="I134" s="74" t="s">
        <v>1042</v>
      </c>
      <c r="J134" s="75" t="s">
        <v>1043</v>
      </c>
      <c r="K134" s="74" t="s">
        <v>1044</v>
      </c>
      <c r="L134" s="74" t="s">
        <v>1045</v>
      </c>
      <c r="M134" s="75" t="s">
        <v>782</v>
      </c>
      <c r="N134" s="75" t="s">
        <v>1011</v>
      </c>
      <c r="O134" s="76" t="s">
        <v>1012</v>
      </c>
      <c r="P134" s="77" t="s">
        <v>1013</v>
      </c>
    </row>
    <row r="135" spans="1:16" ht="12.75" customHeight="1" thickBot="1" x14ac:dyDescent="0.25">
      <c r="A135" s="12" t="str">
        <f t="shared" si="6"/>
        <v>IBVS 6114 </v>
      </c>
      <c r="B135" s="18" t="str">
        <f t="shared" si="7"/>
        <v>II</v>
      </c>
      <c r="C135" s="12">
        <f t="shared" si="8"/>
        <v>54320.493020000002</v>
      </c>
      <c r="D135" s="22" t="str">
        <f t="shared" si="9"/>
        <v>vis</v>
      </c>
      <c r="E135" s="73">
        <f>VLOOKUP(C135,'Active 2'!C$21:E$971,3,FALSE)</f>
        <v>15532.454528806553</v>
      </c>
      <c r="F135" s="18" t="s">
        <v>141</v>
      </c>
      <c r="G135" s="22" t="str">
        <f t="shared" si="10"/>
        <v>54320.49302</v>
      </c>
      <c r="H135" s="12">
        <f t="shared" si="11"/>
        <v>1845.5</v>
      </c>
      <c r="I135" s="74" t="s">
        <v>1046</v>
      </c>
      <c r="J135" s="75" t="s">
        <v>1047</v>
      </c>
      <c r="K135" s="74" t="s">
        <v>1048</v>
      </c>
      <c r="L135" s="74" t="s">
        <v>1049</v>
      </c>
      <c r="M135" s="75" t="s">
        <v>782</v>
      </c>
      <c r="N135" s="75" t="s">
        <v>1011</v>
      </c>
      <c r="O135" s="76" t="s">
        <v>1012</v>
      </c>
      <c r="P135" s="77" t="s">
        <v>1013</v>
      </c>
    </row>
    <row r="136" spans="1:16" ht="12.75" customHeight="1" thickBot="1" x14ac:dyDescent="0.25">
      <c r="A136" s="12" t="str">
        <f t="shared" si="6"/>
        <v>IBVS 6114 </v>
      </c>
      <c r="B136" s="18" t="str">
        <f t="shared" si="7"/>
        <v>II</v>
      </c>
      <c r="C136" s="12">
        <f t="shared" si="8"/>
        <v>54322.469720000001</v>
      </c>
      <c r="D136" s="22" t="str">
        <f t="shared" si="9"/>
        <v>vis</v>
      </c>
      <c r="E136" s="73">
        <f>VLOOKUP(C136,'Active 2'!C$21:E$971,3,FALSE)</f>
        <v>15534.458897513052</v>
      </c>
      <c r="F136" s="18" t="s">
        <v>141</v>
      </c>
      <c r="G136" s="22" t="str">
        <f t="shared" si="10"/>
        <v>54322.46972</v>
      </c>
      <c r="H136" s="12">
        <f t="shared" si="11"/>
        <v>1847.5</v>
      </c>
      <c r="I136" s="74" t="s">
        <v>1050</v>
      </c>
      <c r="J136" s="75" t="s">
        <v>1051</v>
      </c>
      <c r="K136" s="74" t="s">
        <v>1052</v>
      </c>
      <c r="L136" s="74" t="s">
        <v>1053</v>
      </c>
      <c r="M136" s="75" t="s">
        <v>782</v>
      </c>
      <c r="N136" s="75" t="s">
        <v>1011</v>
      </c>
      <c r="O136" s="76" t="s">
        <v>1012</v>
      </c>
      <c r="P136" s="77" t="s">
        <v>1013</v>
      </c>
    </row>
    <row r="137" spans="1:16" ht="12.75" customHeight="1" thickBot="1" x14ac:dyDescent="0.25">
      <c r="A137" s="12" t="str">
        <f t="shared" si="6"/>
        <v>IBVS 6114 </v>
      </c>
      <c r="B137" s="18" t="str">
        <f t="shared" si="7"/>
        <v>I</v>
      </c>
      <c r="C137" s="12">
        <f t="shared" si="8"/>
        <v>54334.791969999998</v>
      </c>
      <c r="D137" s="22" t="str">
        <f t="shared" si="9"/>
        <v>vis</v>
      </c>
      <c r="E137" s="73">
        <f>VLOOKUP(C137,'Active 2'!C$21:E$971,3,FALSE)</f>
        <v>15546.95362726144</v>
      </c>
      <c r="F137" s="18" t="s">
        <v>141</v>
      </c>
      <c r="G137" s="22" t="str">
        <f t="shared" si="10"/>
        <v>54334.79197</v>
      </c>
      <c r="H137" s="12">
        <f t="shared" si="11"/>
        <v>1860</v>
      </c>
      <c r="I137" s="74" t="s">
        <v>1054</v>
      </c>
      <c r="J137" s="75" t="s">
        <v>1055</v>
      </c>
      <c r="K137" s="74" t="s">
        <v>1056</v>
      </c>
      <c r="L137" s="74" t="s">
        <v>1057</v>
      </c>
      <c r="M137" s="75" t="s">
        <v>782</v>
      </c>
      <c r="N137" s="75" t="s">
        <v>1011</v>
      </c>
      <c r="O137" s="76" t="s">
        <v>1012</v>
      </c>
      <c r="P137" s="77" t="s">
        <v>1013</v>
      </c>
    </row>
    <row r="138" spans="1:16" ht="12.75" customHeight="1" thickBot="1" x14ac:dyDescent="0.25">
      <c r="A138" s="12" t="str">
        <f t="shared" si="6"/>
        <v>IBVS 6114 </v>
      </c>
      <c r="B138" s="18" t="str">
        <f t="shared" si="7"/>
        <v>I</v>
      </c>
      <c r="C138" s="12">
        <f t="shared" si="8"/>
        <v>54335.777289999998</v>
      </c>
      <c r="D138" s="22" t="str">
        <f t="shared" si="9"/>
        <v>vis</v>
      </c>
      <c r="E138" s="73">
        <f>VLOOKUP(C138,'Active 2'!C$21:E$971,3,FALSE)</f>
        <v>15547.952739202497</v>
      </c>
      <c r="F138" s="18" t="s">
        <v>141</v>
      </c>
      <c r="G138" s="22" t="str">
        <f t="shared" si="10"/>
        <v>54335.77729</v>
      </c>
      <c r="H138" s="12">
        <f t="shared" si="11"/>
        <v>1861</v>
      </c>
      <c r="I138" s="74" t="s">
        <v>1058</v>
      </c>
      <c r="J138" s="75" t="s">
        <v>1059</v>
      </c>
      <c r="K138" s="74" t="s">
        <v>1060</v>
      </c>
      <c r="L138" s="74" t="s">
        <v>1061</v>
      </c>
      <c r="M138" s="75" t="s">
        <v>782</v>
      </c>
      <c r="N138" s="75" t="s">
        <v>1011</v>
      </c>
      <c r="O138" s="76" t="s">
        <v>1012</v>
      </c>
      <c r="P138" s="77" t="s">
        <v>1013</v>
      </c>
    </row>
    <row r="139" spans="1:16" ht="12.75" customHeight="1" thickBot="1" x14ac:dyDescent="0.25">
      <c r="A139" s="12" t="str">
        <f t="shared" ref="A139:A202" si="12">P139</f>
        <v>IBVS 6114 </v>
      </c>
      <c r="B139" s="18" t="str">
        <f t="shared" ref="B139:B202" si="13">IF(H139=INT(H139),"I","II")</f>
        <v>I</v>
      </c>
      <c r="C139" s="12">
        <f t="shared" ref="C139:C202" si="14">1*G139</f>
        <v>54337.749620000002</v>
      </c>
      <c r="D139" s="22" t="str">
        <f t="shared" ref="D139:D202" si="15">VLOOKUP(F139,I$1:J$5,2,FALSE)</f>
        <v>vis</v>
      </c>
      <c r="E139" s="73">
        <f>VLOOKUP(C139,'Active 2'!C$21:E$971,3,FALSE)</f>
        <v>15549.95267674026</v>
      </c>
      <c r="F139" s="18" t="s">
        <v>141</v>
      </c>
      <c r="G139" s="22" t="str">
        <f t="shared" ref="G139:G202" si="16">MID(I139,3,LEN(I139)-3)</f>
        <v>54337.74962</v>
      </c>
      <c r="H139" s="12">
        <f t="shared" ref="H139:H202" si="17">1*K139</f>
        <v>1863</v>
      </c>
      <c r="I139" s="74" t="s">
        <v>1062</v>
      </c>
      <c r="J139" s="75" t="s">
        <v>1063</v>
      </c>
      <c r="K139" s="74" t="s">
        <v>1064</v>
      </c>
      <c r="L139" s="74" t="s">
        <v>1065</v>
      </c>
      <c r="M139" s="75" t="s">
        <v>782</v>
      </c>
      <c r="N139" s="75" t="s">
        <v>1011</v>
      </c>
      <c r="O139" s="76" t="s">
        <v>1012</v>
      </c>
      <c r="P139" s="77" t="s">
        <v>1013</v>
      </c>
    </row>
    <row r="140" spans="1:16" ht="12.75" customHeight="1" thickBot="1" x14ac:dyDescent="0.25">
      <c r="A140" s="12" t="str">
        <f t="shared" si="12"/>
        <v>IBVS 6114 </v>
      </c>
      <c r="B140" s="18" t="str">
        <f t="shared" si="13"/>
        <v>I</v>
      </c>
      <c r="C140" s="12">
        <f t="shared" si="14"/>
        <v>54338.734850000001</v>
      </c>
      <c r="D140" s="22" t="str">
        <f t="shared" si="15"/>
        <v>vis</v>
      </c>
      <c r="E140" s="73">
        <f>VLOOKUP(C140,'Active 2'!C$21:E$971,3,FALSE)</f>
        <v>15550.951697421548</v>
      </c>
      <c r="F140" s="18" t="s">
        <v>141</v>
      </c>
      <c r="G140" s="22" t="str">
        <f t="shared" si="16"/>
        <v>54338.73485</v>
      </c>
      <c r="H140" s="12">
        <f t="shared" si="17"/>
        <v>1864</v>
      </c>
      <c r="I140" s="74" t="s">
        <v>1066</v>
      </c>
      <c r="J140" s="75" t="s">
        <v>1067</v>
      </c>
      <c r="K140" s="74" t="s">
        <v>1068</v>
      </c>
      <c r="L140" s="74" t="s">
        <v>1069</v>
      </c>
      <c r="M140" s="75" t="s">
        <v>782</v>
      </c>
      <c r="N140" s="75" t="s">
        <v>1011</v>
      </c>
      <c r="O140" s="76" t="s">
        <v>1012</v>
      </c>
      <c r="P140" s="77" t="s">
        <v>1013</v>
      </c>
    </row>
    <row r="141" spans="1:16" ht="12.75" customHeight="1" thickBot="1" x14ac:dyDescent="0.25">
      <c r="A141" s="12" t="str">
        <f t="shared" si="12"/>
        <v>IBVS 6114 </v>
      </c>
      <c r="B141" s="18" t="str">
        <f t="shared" si="13"/>
        <v>I</v>
      </c>
      <c r="C141" s="12">
        <f t="shared" si="14"/>
        <v>54339.722020000001</v>
      </c>
      <c r="D141" s="22" t="str">
        <f t="shared" si="15"/>
        <v>vis</v>
      </c>
      <c r="E141" s="73">
        <f>VLOOKUP(C141,'Active 2'!C$21:E$971,3,FALSE)</f>
        <v>15551.952685257838</v>
      </c>
      <c r="F141" s="18" t="s">
        <v>141</v>
      </c>
      <c r="G141" s="22" t="str">
        <f t="shared" si="16"/>
        <v>54339.72202</v>
      </c>
      <c r="H141" s="12">
        <f t="shared" si="17"/>
        <v>1865</v>
      </c>
      <c r="I141" s="74" t="s">
        <v>1070</v>
      </c>
      <c r="J141" s="75" t="s">
        <v>1071</v>
      </c>
      <c r="K141" s="74" t="s">
        <v>1072</v>
      </c>
      <c r="L141" s="74" t="s">
        <v>1065</v>
      </c>
      <c r="M141" s="75" t="s">
        <v>782</v>
      </c>
      <c r="N141" s="75" t="s">
        <v>1011</v>
      </c>
      <c r="O141" s="76" t="s">
        <v>1012</v>
      </c>
      <c r="P141" s="77" t="s">
        <v>1013</v>
      </c>
    </row>
    <row r="142" spans="1:16" ht="12.75" customHeight="1" thickBot="1" x14ac:dyDescent="0.25">
      <c r="A142" s="12" t="str">
        <f t="shared" si="12"/>
        <v>IBVS 6114 </v>
      </c>
      <c r="B142" s="18" t="str">
        <f t="shared" si="13"/>
        <v>I</v>
      </c>
      <c r="C142" s="12">
        <f t="shared" si="14"/>
        <v>54340.709360000001</v>
      </c>
      <c r="D142" s="22" t="str">
        <f t="shared" si="15"/>
        <v>vis</v>
      </c>
      <c r="E142" s="73">
        <f>VLOOKUP(C142,'Active 2'!C$21:E$971,3,FALSE)</f>
        <v>15552.953845473688</v>
      </c>
      <c r="F142" s="18" t="s">
        <v>141</v>
      </c>
      <c r="G142" s="22" t="str">
        <f t="shared" si="16"/>
        <v>54340.70936</v>
      </c>
      <c r="H142" s="12">
        <f t="shared" si="17"/>
        <v>1866</v>
      </c>
      <c r="I142" s="74" t="s">
        <v>1073</v>
      </c>
      <c r="J142" s="75" t="s">
        <v>1074</v>
      </c>
      <c r="K142" s="74" t="s">
        <v>1075</v>
      </c>
      <c r="L142" s="74" t="s">
        <v>1076</v>
      </c>
      <c r="M142" s="75" t="s">
        <v>782</v>
      </c>
      <c r="N142" s="75" t="s">
        <v>1011</v>
      </c>
      <c r="O142" s="76" t="s">
        <v>1012</v>
      </c>
      <c r="P142" s="77" t="s">
        <v>1013</v>
      </c>
    </row>
    <row r="143" spans="1:16" ht="12.75" customHeight="1" thickBot="1" x14ac:dyDescent="0.25">
      <c r="A143" s="12" t="str">
        <f t="shared" si="12"/>
        <v>IBVS 6114 </v>
      </c>
      <c r="B143" s="18" t="str">
        <f t="shared" si="13"/>
        <v>I</v>
      </c>
      <c r="C143" s="12">
        <f t="shared" si="14"/>
        <v>54344.652739999998</v>
      </c>
      <c r="D143" s="22" t="str">
        <f t="shared" si="15"/>
        <v>vis</v>
      </c>
      <c r="E143" s="73">
        <f>VLOOKUP(C143,'Active 2'!C$21:E$971,3,FALSE)</f>
        <v>15556.952422632501</v>
      </c>
      <c r="F143" s="18" t="s">
        <v>141</v>
      </c>
      <c r="G143" s="22" t="str">
        <f t="shared" si="16"/>
        <v>54344.65274</v>
      </c>
      <c r="H143" s="12">
        <f t="shared" si="17"/>
        <v>1870</v>
      </c>
      <c r="I143" s="74" t="s">
        <v>1077</v>
      </c>
      <c r="J143" s="75" t="s">
        <v>1078</v>
      </c>
      <c r="K143" s="74" t="s">
        <v>1079</v>
      </c>
      <c r="L143" s="74" t="s">
        <v>1080</v>
      </c>
      <c r="M143" s="75" t="s">
        <v>782</v>
      </c>
      <c r="N143" s="75" t="s">
        <v>1011</v>
      </c>
      <c r="O143" s="76" t="s">
        <v>1012</v>
      </c>
      <c r="P143" s="77" t="s">
        <v>1013</v>
      </c>
    </row>
    <row r="144" spans="1:16" ht="12.75" customHeight="1" thickBot="1" x14ac:dyDescent="0.25">
      <c r="A144" s="12" t="str">
        <f t="shared" si="12"/>
        <v>IBVS 6114 </v>
      </c>
      <c r="B144" s="18" t="str">
        <f t="shared" si="13"/>
        <v>I</v>
      </c>
      <c r="C144" s="12">
        <f t="shared" si="14"/>
        <v>54345.638959999997</v>
      </c>
      <c r="D144" s="22" t="str">
        <f t="shared" si="15"/>
        <v>vis</v>
      </c>
      <c r="E144" s="73">
        <f>VLOOKUP(C144,'Active 2'!C$21:E$971,3,FALSE)</f>
        <v>15557.952447171238</v>
      </c>
      <c r="F144" s="18" t="s">
        <v>141</v>
      </c>
      <c r="G144" s="22" t="str">
        <f t="shared" si="16"/>
        <v>54345.63896</v>
      </c>
      <c r="H144" s="12">
        <f t="shared" si="17"/>
        <v>1871</v>
      </c>
      <c r="I144" s="74" t="s">
        <v>1081</v>
      </c>
      <c r="J144" s="75" t="s">
        <v>1082</v>
      </c>
      <c r="K144" s="74" t="s">
        <v>1083</v>
      </c>
      <c r="L144" s="74" t="s">
        <v>1084</v>
      </c>
      <c r="M144" s="75" t="s">
        <v>782</v>
      </c>
      <c r="N144" s="75" t="s">
        <v>1011</v>
      </c>
      <c r="O144" s="76" t="s">
        <v>1012</v>
      </c>
      <c r="P144" s="77" t="s">
        <v>1013</v>
      </c>
    </row>
    <row r="145" spans="1:16" ht="12.75" customHeight="1" thickBot="1" x14ac:dyDescent="0.25">
      <c r="A145" s="12" t="str">
        <f t="shared" si="12"/>
        <v>IBVS 6114 </v>
      </c>
      <c r="B145" s="18" t="str">
        <f t="shared" si="13"/>
        <v>I</v>
      </c>
      <c r="C145" s="12">
        <f t="shared" si="14"/>
        <v>54346.627589999996</v>
      </c>
      <c r="D145" s="22" t="str">
        <f t="shared" si="15"/>
        <v>vis</v>
      </c>
      <c r="E145" s="73">
        <f>VLOOKUP(C145,'Active 2'!C$21:E$971,3,FALSE)</f>
        <v>15558.954915443766</v>
      </c>
      <c r="F145" s="18" t="s">
        <v>141</v>
      </c>
      <c r="G145" s="22" t="str">
        <f t="shared" si="16"/>
        <v>54346.62759</v>
      </c>
      <c r="H145" s="12">
        <f t="shared" si="17"/>
        <v>1872</v>
      </c>
      <c r="I145" s="74" t="s">
        <v>1085</v>
      </c>
      <c r="J145" s="75" t="s">
        <v>1086</v>
      </c>
      <c r="K145" s="74" t="s">
        <v>1087</v>
      </c>
      <c r="L145" s="74" t="s">
        <v>1088</v>
      </c>
      <c r="M145" s="75" t="s">
        <v>782</v>
      </c>
      <c r="N145" s="75" t="s">
        <v>1011</v>
      </c>
      <c r="O145" s="76" t="s">
        <v>1012</v>
      </c>
      <c r="P145" s="77" t="s">
        <v>1013</v>
      </c>
    </row>
    <row r="146" spans="1:16" ht="12.75" customHeight="1" thickBot="1" x14ac:dyDescent="0.25">
      <c r="A146" s="12" t="str">
        <f t="shared" si="12"/>
        <v>IBVS 6114 </v>
      </c>
      <c r="B146" s="18" t="str">
        <f t="shared" si="13"/>
        <v>I</v>
      </c>
      <c r="C146" s="12">
        <f t="shared" si="14"/>
        <v>54347.613149999997</v>
      </c>
      <c r="D146" s="22" t="str">
        <f t="shared" si="15"/>
        <v>vis</v>
      </c>
      <c r="E146" s="73">
        <f>VLOOKUP(C146,'Active 2'!C$21:E$971,3,FALSE)</f>
        <v>15559.954270744205</v>
      </c>
      <c r="F146" s="18" t="s">
        <v>141</v>
      </c>
      <c r="G146" s="22" t="str">
        <f t="shared" si="16"/>
        <v>54347.61315</v>
      </c>
      <c r="H146" s="12">
        <f t="shared" si="17"/>
        <v>1873</v>
      </c>
      <c r="I146" s="74" t="s">
        <v>1089</v>
      </c>
      <c r="J146" s="75" t="s">
        <v>1090</v>
      </c>
      <c r="K146" s="74" t="s">
        <v>1091</v>
      </c>
      <c r="L146" s="74" t="s">
        <v>1092</v>
      </c>
      <c r="M146" s="75" t="s">
        <v>782</v>
      </c>
      <c r="N146" s="75" t="s">
        <v>1011</v>
      </c>
      <c r="O146" s="76" t="s">
        <v>1012</v>
      </c>
      <c r="P146" s="77" t="s">
        <v>1013</v>
      </c>
    </row>
    <row r="147" spans="1:16" ht="12.75" customHeight="1" thickBot="1" x14ac:dyDescent="0.25">
      <c r="A147" s="12" t="str">
        <f t="shared" si="12"/>
        <v>IBVS 6114 </v>
      </c>
      <c r="B147" s="18" t="str">
        <f t="shared" si="13"/>
        <v>I</v>
      </c>
      <c r="C147" s="12">
        <f t="shared" si="14"/>
        <v>54348.602559999999</v>
      </c>
      <c r="D147" s="22" t="str">
        <f t="shared" si="15"/>
        <v>vis</v>
      </c>
      <c r="E147" s="73">
        <f>VLOOKUP(C147,'Active 2'!C$21:E$971,3,FALSE)</f>
        <v>15560.957529934725</v>
      </c>
      <c r="F147" s="18" t="s">
        <v>141</v>
      </c>
      <c r="G147" s="22" t="str">
        <f t="shared" si="16"/>
        <v>54348.60256</v>
      </c>
      <c r="H147" s="12">
        <f t="shared" si="17"/>
        <v>1874</v>
      </c>
      <c r="I147" s="74" t="s">
        <v>1093</v>
      </c>
      <c r="J147" s="75" t="s">
        <v>1094</v>
      </c>
      <c r="K147" s="74" t="s">
        <v>1095</v>
      </c>
      <c r="L147" s="74" t="s">
        <v>1096</v>
      </c>
      <c r="M147" s="75" t="s">
        <v>782</v>
      </c>
      <c r="N147" s="75" t="s">
        <v>1011</v>
      </c>
      <c r="O147" s="76" t="s">
        <v>1012</v>
      </c>
      <c r="P147" s="77" t="s">
        <v>1013</v>
      </c>
    </row>
    <row r="148" spans="1:16" ht="12.75" customHeight="1" thickBot="1" x14ac:dyDescent="0.25">
      <c r="A148" s="12" t="str">
        <f t="shared" si="12"/>
        <v>IBVS 6114 </v>
      </c>
      <c r="B148" s="18" t="str">
        <f t="shared" si="13"/>
        <v>I</v>
      </c>
      <c r="C148" s="12">
        <f t="shared" si="14"/>
        <v>54349.58698</v>
      </c>
      <c r="D148" s="22" t="str">
        <f t="shared" si="15"/>
        <v>vis</v>
      </c>
      <c r="E148" s="73">
        <f>VLOOKUP(C148,'Active 2'!C$21:E$971,3,FALSE)</f>
        <v>15561.955729278101</v>
      </c>
      <c r="F148" s="18" t="s">
        <v>141</v>
      </c>
      <c r="G148" s="22" t="str">
        <f t="shared" si="16"/>
        <v>54349.58698</v>
      </c>
      <c r="H148" s="12">
        <f t="shared" si="17"/>
        <v>1875</v>
      </c>
      <c r="I148" s="74" t="s">
        <v>1097</v>
      </c>
      <c r="J148" s="75" t="s">
        <v>1098</v>
      </c>
      <c r="K148" s="74" t="s">
        <v>1099</v>
      </c>
      <c r="L148" s="74" t="s">
        <v>1100</v>
      </c>
      <c r="M148" s="75" t="s">
        <v>782</v>
      </c>
      <c r="N148" s="75" t="s">
        <v>1011</v>
      </c>
      <c r="O148" s="76" t="s">
        <v>1012</v>
      </c>
      <c r="P148" s="77" t="s">
        <v>1013</v>
      </c>
    </row>
    <row r="149" spans="1:16" ht="12.75" customHeight="1" thickBot="1" x14ac:dyDescent="0.25">
      <c r="A149" s="12" t="str">
        <f t="shared" si="12"/>
        <v>IBVS 6114 </v>
      </c>
      <c r="B149" s="18" t="str">
        <f t="shared" si="13"/>
        <v>I</v>
      </c>
      <c r="C149" s="12">
        <f t="shared" si="14"/>
        <v>54350.571380000001</v>
      </c>
      <c r="D149" s="22" t="str">
        <f t="shared" si="15"/>
        <v>vis</v>
      </c>
      <c r="E149" s="73">
        <f>VLOOKUP(C149,'Active 2'!C$21:E$971,3,FALSE)</f>
        <v>15562.953908341529</v>
      </c>
      <c r="F149" s="18" t="s">
        <v>141</v>
      </c>
      <c r="G149" s="22" t="str">
        <f t="shared" si="16"/>
        <v>54350.57138</v>
      </c>
      <c r="H149" s="12">
        <f t="shared" si="17"/>
        <v>1876</v>
      </c>
      <c r="I149" s="74" t="s">
        <v>1101</v>
      </c>
      <c r="J149" s="75" t="s">
        <v>1102</v>
      </c>
      <c r="K149" s="74" t="s">
        <v>1103</v>
      </c>
      <c r="L149" s="74" t="s">
        <v>1076</v>
      </c>
      <c r="M149" s="75" t="s">
        <v>782</v>
      </c>
      <c r="N149" s="75" t="s">
        <v>1011</v>
      </c>
      <c r="O149" s="76" t="s">
        <v>1012</v>
      </c>
      <c r="P149" s="77" t="s">
        <v>1013</v>
      </c>
    </row>
    <row r="150" spans="1:16" ht="12.75" customHeight="1" thickBot="1" x14ac:dyDescent="0.25">
      <c r="A150" s="12" t="str">
        <f t="shared" si="12"/>
        <v>IBVS 6114 </v>
      </c>
      <c r="B150" s="18" t="str">
        <f t="shared" si="13"/>
        <v>I</v>
      </c>
      <c r="C150" s="12">
        <f t="shared" si="14"/>
        <v>54351.55816</v>
      </c>
      <c r="D150" s="22" t="str">
        <f t="shared" si="15"/>
        <v>vis</v>
      </c>
      <c r="E150" s="73">
        <f>VLOOKUP(C150,'Active 2'!C$21:E$971,3,FALSE)</f>
        <v>15563.954500718824</v>
      </c>
      <c r="F150" s="18" t="s">
        <v>141</v>
      </c>
      <c r="G150" s="22" t="str">
        <f t="shared" si="16"/>
        <v>54351.55816</v>
      </c>
      <c r="H150" s="12">
        <f t="shared" si="17"/>
        <v>1877</v>
      </c>
      <c r="I150" s="74" t="s">
        <v>1104</v>
      </c>
      <c r="J150" s="75" t="s">
        <v>1105</v>
      </c>
      <c r="K150" s="74" t="s">
        <v>1106</v>
      </c>
      <c r="L150" s="74" t="s">
        <v>1107</v>
      </c>
      <c r="M150" s="75" t="s">
        <v>782</v>
      </c>
      <c r="N150" s="75" t="s">
        <v>1011</v>
      </c>
      <c r="O150" s="76" t="s">
        <v>1012</v>
      </c>
      <c r="P150" s="77" t="s">
        <v>1013</v>
      </c>
    </row>
    <row r="151" spans="1:16" ht="12.75" customHeight="1" thickBot="1" x14ac:dyDescent="0.25">
      <c r="A151" s="12" t="str">
        <f t="shared" si="12"/>
        <v>IBVS 6114 </v>
      </c>
      <c r="B151" s="18" t="str">
        <f t="shared" si="13"/>
        <v>I</v>
      </c>
      <c r="C151" s="12">
        <f t="shared" si="14"/>
        <v>54352.544190000001</v>
      </c>
      <c r="D151" s="22" t="str">
        <f t="shared" si="15"/>
        <v>vis</v>
      </c>
      <c r="E151" s="73">
        <f>VLOOKUP(C151,'Active 2'!C$21:E$971,3,FALSE)</f>
        <v>15564.95433259805</v>
      </c>
      <c r="F151" s="18" t="s">
        <v>141</v>
      </c>
      <c r="G151" s="22" t="str">
        <f t="shared" si="16"/>
        <v>54352.54419</v>
      </c>
      <c r="H151" s="12">
        <f t="shared" si="17"/>
        <v>1878</v>
      </c>
      <c r="I151" s="74" t="s">
        <v>1108</v>
      </c>
      <c r="J151" s="75" t="s">
        <v>1109</v>
      </c>
      <c r="K151" s="74" t="s">
        <v>1110</v>
      </c>
      <c r="L151" s="74" t="s">
        <v>1111</v>
      </c>
      <c r="M151" s="75" t="s">
        <v>782</v>
      </c>
      <c r="N151" s="75" t="s">
        <v>1011</v>
      </c>
      <c r="O151" s="76" t="s">
        <v>1012</v>
      </c>
      <c r="P151" s="77" t="s">
        <v>1013</v>
      </c>
    </row>
    <row r="152" spans="1:16" ht="12.75" customHeight="1" thickBot="1" x14ac:dyDescent="0.25">
      <c r="A152" s="12" t="str">
        <f t="shared" si="12"/>
        <v>IBVS 6114 </v>
      </c>
      <c r="B152" s="18" t="str">
        <f t="shared" si="13"/>
        <v>I</v>
      </c>
      <c r="C152" s="12">
        <f t="shared" si="14"/>
        <v>54353.530229999997</v>
      </c>
      <c r="D152" s="22" t="str">
        <f t="shared" si="15"/>
        <v>vis</v>
      </c>
      <c r="E152" s="73">
        <f>VLOOKUP(C152,'Active 2'!C$21:E$971,3,FALSE)</f>
        <v>15565.954174617249</v>
      </c>
      <c r="F152" s="18" t="s">
        <v>141</v>
      </c>
      <c r="G152" s="22" t="str">
        <f t="shared" si="16"/>
        <v>54353.53023</v>
      </c>
      <c r="H152" s="12">
        <f t="shared" si="17"/>
        <v>1879</v>
      </c>
      <c r="I152" s="74" t="s">
        <v>1112</v>
      </c>
      <c r="J152" s="75" t="s">
        <v>1113</v>
      </c>
      <c r="K152" s="74" t="s">
        <v>1114</v>
      </c>
      <c r="L152" s="74" t="s">
        <v>1115</v>
      </c>
      <c r="M152" s="75" t="s">
        <v>782</v>
      </c>
      <c r="N152" s="75" t="s">
        <v>1011</v>
      </c>
      <c r="O152" s="76" t="s">
        <v>1012</v>
      </c>
      <c r="P152" s="77" t="s">
        <v>1013</v>
      </c>
    </row>
    <row r="153" spans="1:16" ht="12.75" customHeight="1" thickBot="1" x14ac:dyDescent="0.25">
      <c r="A153" s="12" t="str">
        <f t="shared" si="12"/>
        <v>IBVS 6114 </v>
      </c>
      <c r="B153" s="18" t="str">
        <f t="shared" si="13"/>
        <v>I</v>
      </c>
      <c r="C153" s="12">
        <f t="shared" si="14"/>
        <v>54354.515720000003</v>
      </c>
      <c r="D153" s="22" t="str">
        <f t="shared" si="15"/>
        <v>vis</v>
      </c>
      <c r="E153" s="73">
        <f>VLOOKUP(C153,'Active 2'!C$21:E$971,3,FALSE)</f>
        <v>15566.953458937873</v>
      </c>
      <c r="F153" s="18" t="s">
        <v>141</v>
      </c>
      <c r="G153" s="22" t="str">
        <f t="shared" si="16"/>
        <v>54354.51572</v>
      </c>
      <c r="H153" s="12">
        <f t="shared" si="17"/>
        <v>1880</v>
      </c>
      <c r="I153" s="74" t="s">
        <v>1116</v>
      </c>
      <c r="J153" s="75" t="s">
        <v>1117</v>
      </c>
      <c r="K153" s="74" t="s">
        <v>1118</v>
      </c>
      <c r="L153" s="74" t="s">
        <v>1119</v>
      </c>
      <c r="M153" s="75" t="s">
        <v>782</v>
      </c>
      <c r="N153" s="75" t="s">
        <v>1011</v>
      </c>
      <c r="O153" s="76" t="s">
        <v>1012</v>
      </c>
      <c r="P153" s="77" t="s">
        <v>1013</v>
      </c>
    </row>
    <row r="154" spans="1:16" ht="12.75" customHeight="1" thickBot="1" x14ac:dyDescent="0.25">
      <c r="A154" s="12" t="str">
        <f t="shared" si="12"/>
        <v>IBVS 6114 </v>
      </c>
      <c r="B154" s="18" t="str">
        <f t="shared" si="13"/>
        <v>I</v>
      </c>
      <c r="C154" s="12">
        <f t="shared" si="14"/>
        <v>54355.502209999999</v>
      </c>
      <c r="D154" s="22" t="str">
        <f t="shared" si="15"/>
        <v>vis</v>
      </c>
      <c r="E154" s="73">
        <f>VLOOKUP(C154,'Active 2'!C$21:E$971,3,FALSE)</f>
        <v>15567.953757255911</v>
      </c>
      <c r="F154" s="18" t="s">
        <v>141</v>
      </c>
      <c r="G154" s="22" t="str">
        <f t="shared" si="16"/>
        <v>54355.50221</v>
      </c>
      <c r="H154" s="12">
        <f t="shared" si="17"/>
        <v>1881</v>
      </c>
      <c r="I154" s="74" t="s">
        <v>1120</v>
      </c>
      <c r="J154" s="75" t="s">
        <v>1121</v>
      </c>
      <c r="K154" s="74" t="s">
        <v>1122</v>
      </c>
      <c r="L154" s="74" t="s">
        <v>1057</v>
      </c>
      <c r="M154" s="75" t="s">
        <v>782</v>
      </c>
      <c r="N154" s="75" t="s">
        <v>1011</v>
      </c>
      <c r="O154" s="76" t="s">
        <v>1012</v>
      </c>
      <c r="P154" s="77" t="s">
        <v>1013</v>
      </c>
    </row>
    <row r="155" spans="1:16" ht="12.75" customHeight="1" thickBot="1" x14ac:dyDescent="0.25">
      <c r="A155" s="12" t="str">
        <f t="shared" si="12"/>
        <v>IBVS 6114 </v>
      </c>
      <c r="B155" s="18" t="str">
        <f t="shared" si="13"/>
        <v>I</v>
      </c>
      <c r="C155" s="12">
        <f t="shared" si="14"/>
        <v>54356.488689999998</v>
      </c>
      <c r="D155" s="22" t="str">
        <f t="shared" si="15"/>
        <v>vis</v>
      </c>
      <c r="E155" s="73">
        <f>VLOOKUP(C155,'Active 2'!C$21:E$971,3,FALSE)</f>
        <v>15568.954045433979</v>
      </c>
      <c r="F155" s="18" t="s">
        <v>141</v>
      </c>
      <c r="G155" s="22" t="str">
        <f t="shared" si="16"/>
        <v>54356.48869</v>
      </c>
      <c r="H155" s="12">
        <f t="shared" si="17"/>
        <v>1882</v>
      </c>
      <c r="I155" s="74" t="s">
        <v>1123</v>
      </c>
      <c r="J155" s="75" t="s">
        <v>1124</v>
      </c>
      <c r="K155" s="74" t="s">
        <v>1125</v>
      </c>
      <c r="L155" s="74" t="s">
        <v>1126</v>
      </c>
      <c r="M155" s="75" t="s">
        <v>782</v>
      </c>
      <c r="N155" s="75" t="s">
        <v>1011</v>
      </c>
      <c r="O155" s="76" t="s">
        <v>1012</v>
      </c>
      <c r="P155" s="77" t="s">
        <v>1013</v>
      </c>
    </row>
    <row r="156" spans="1:16" ht="12.75" customHeight="1" thickBot="1" x14ac:dyDescent="0.25">
      <c r="A156" s="12" t="str">
        <f t="shared" si="12"/>
        <v>IBVS 6114 </v>
      </c>
      <c r="B156" s="18" t="str">
        <f t="shared" si="13"/>
        <v>I</v>
      </c>
      <c r="C156" s="12">
        <f t="shared" si="14"/>
        <v>54357.473720000002</v>
      </c>
      <c r="D156" s="22" t="str">
        <f t="shared" si="15"/>
        <v>vis</v>
      </c>
      <c r="E156" s="73">
        <f>VLOOKUP(C156,'Active 2'!C$21:E$971,3,FALSE)</f>
        <v>15569.952863315786</v>
      </c>
      <c r="F156" s="18" t="s">
        <v>141</v>
      </c>
      <c r="G156" s="22" t="str">
        <f t="shared" si="16"/>
        <v>54357.47372</v>
      </c>
      <c r="H156" s="12">
        <f t="shared" si="17"/>
        <v>1883</v>
      </c>
      <c r="I156" s="74" t="s">
        <v>1127</v>
      </c>
      <c r="J156" s="75" t="s">
        <v>1128</v>
      </c>
      <c r="K156" s="74" t="s">
        <v>1129</v>
      </c>
      <c r="L156" s="74" t="s">
        <v>1130</v>
      </c>
      <c r="M156" s="75" t="s">
        <v>782</v>
      </c>
      <c r="N156" s="75" t="s">
        <v>1011</v>
      </c>
      <c r="O156" s="76" t="s">
        <v>1012</v>
      </c>
      <c r="P156" s="77" t="s">
        <v>1013</v>
      </c>
    </row>
    <row r="157" spans="1:16" ht="12.75" customHeight="1" thickBot="1" x14ac:dyDescent="0.25">
      <c r="A157" s="12" t="str">
        <f t="shared" si="12"/>
        <v>IBVS 6114 </v>
      </c>
      <c r="B157" s="18" t="str">
        <f t="shared" si="13"/>
        <v>I</v>
      </c>
      <c r="C157" s="12">
        <f t="shared" si="14"/>
        <v>54358.45966</v>
      </c>
      <c r="D157" s="22" t="str">
        <f t="shared" si="15"/>
        <v>vis</v>
      </c>
      <c r="E157" s="73">
        <f>VLOOKUP(C157,'Active 2'!C$21:E$971,3,FALSE)</f>
        <v>15570.952603935244</v>
      </c>
      <c r="F157" s="18" t="s">
        <v>141</v>
      </c>
      <c r="G157" s="22" t="str">
        <f t="shared" si="16"/>
        <v>54358.45966</v>
      </c>
      <c r="H157" s="12">
        <f t="shared" si="17"/>
        <v>1884</v>
      </c>
      <c r="I157" s="74" t="s">
        <v>1131</v>
      </c>
      <c r="J157" s="75" t="s">
        <v>1132</v>
      </c>
      <c r="K157" s="74" t="s">
        <v>1133</v>
      </c>
      <c r="L157" s="74" t="s">
        <v>1134</v>
      </c>
      <c r="M157" s="75" t="s">
        <v>782</v>
      </c>
      <c r="N157" s="75" t="s">
        <v>1011</v>
      </c>
      <c r="O157" s="76" t="s">
        <v>1012</v>
      </c>
      <c r="P157" s="77" t="s">
        <v>1013</v>
      </c>
    </row>
    <row r="158" spans="1:16" ht="12.75" customHeight="1" thickBot="1" x14ac:dyDescent="0.25">
      <c r="A158" s="12" t="str">
        <f t="shared" si="12"/>
        <v>IBVS 6114 </v>
      </c>
      <c r="B158" s="18" t="str">
        <f t="shared" si="13"/>
        <v>I</v>
      </c>
      <c r="C158" s="12">
        <f t="shared" si="14"/>
        <v>54359.445269999997</v>
      </c>
      <c r="D158" s="22" t="str">
        <f t="shared" si="15"/>
        <v>vis</v>
      </c>
      <c r="E158" s="73">
        <f>VLOOKUP(C158,'Active 2'!C$21:E$971,3,FALSE)</f>
        <v>15571.952009935549</v>
      </c>
      <c r="F158" s="18" t="s">
        <v>141</v>
      </c>
      <c r="G158" s="22" t="str">
        <f t="shared" si="16"/>
        <v>54359.44527</v>
      </c>
      <c r="H158" s="12">
        <f t="shared" si="17"/>
        <v>1885</v>
      </c>
      <c r="I158" s="74" t="s">
        <v>1135</v>
      </c>
      <c r="J158" s="75" t="s">
        <v>1136</v>
      </c>
      <c r="K158" s="74" t="s">
        <v>1137</v>
      </c>
      <c r="L158" s="74" t="s">
        <v>1138</v>
      </c>
      <c r="M158" s="75" t="s">
        <v>782</v>
      </c>
      <c r="N158" s="75" t="s">
        <v>1011</v>
      </c>
      <c r="O158" s="76" t="s">
        <v>1012</v>
      </c>
      <c r="P158" s="77" t="s">
        <v>1013</v>
      </c>
    </row>
    <row r="159" spans="1:16" ht="12.75" customHeight="1" thickBot="1" x14ac:dyDescent="0.25">
      <c r="A159" s="12" t="str">
        <f t="shared" si="12"/>
        <v>IBVS 6114 </v>
      </c>
      <c r="B159" s="18" t="str">
        <f t="shared" si="13"/>
        <v>I</v>
      </c>
      <c r="C159" s="12">
        <f t="shared" si="14"/>
        <v>54360.432540000002</v>
      </c>
      <c r="D159" s="22" t="str">
        <f t="shared" si="15"/>
        <v>vis</v>
      </c>
      <c r="E159" s="73">
        <f>VLOOKUP(C159,'Active 2'!C$21:E$971,3,FALSE)</f>
        <v>15572.953099171586</v>
      </c>
      <c r="F159" s="18" t="s">
        <v>141</v>
      </c>
      <c r="G159" s="22" t="str">
        <f t="shared" si="16"/>
        <v>54360.43254</v>
      </c>
      <c r="H159" s="12">
        <f t="shared" si="17"/>
        <v>1886</v>
      </c>
      <c r="I159" s="74" t="s">
        <v>1144</v>
      </c>
      <c r="J159" s="75" t="s">
        <v>1140</v>
      </c>
      <c r="K159" s="74" t="s">
        <v>1141</v>
      </c>
      <c r="L159" s="74" t="s">
        <v>1145</v>
      </c>
      <c r="M159" s="75" t="s">
        <v>782</v>
      </c>
      <c r="N159" s="75" t="s">
        <v>1011</v>
      </c>
      <c r="O159" s="76" t="s">
        <v>1012</v>
      </c>
      <c r="P159" s="77" t="s">
        <v>1013</v>
      </c>
    </row>
    <row r="160" spans="1:16" ht="12.75" customHeight="1" thickBot="1" x14ac:dyDescent="0.25">
      <c r="A160" s="12" t="str">
        <f t="shared" si="12"/>
        <v>IBVS 6114 </v>
      </c>
      <c r="B160" s="18" t="str">
        <f t="shared" si="13"/>
        <v>I</v>
      </c>
      <c r="C160" s="12">
        <f t="shared" si="14"/>
        <v>54361.419670000003</v>
      </c>
      <c r="D160" s="22" t="str">
        <f t="shared" si="15"/>
        <v>vis</v>
      </c>
      <c r="E160" s="73">
        <f>VLOOKUP(C160,'Active 2'!C$21:E$971,3,FALSE)</f>
        <v>15573.95404644798</v>
      </c>
      <c r="F160" s="18" t="s">
        <v>141</v>
      </c>
      <c r="G160" s="22" t="str">
        <f t="shared" si="16"/>
        <v>54361.41967</v>
      </c>
      <c r="H160" s="12">
        <f t="shared" si="17"/>
        <v>1887</v>
      </c>
      <c r="I160" s="74" t="s">
        <v>1146</v>
      </c>
      <c r="J160" s="75" t="s">
        <v>1147</v>
      </c>
      <c r="K160" s="74" t="s">
        <v>1148</v>
      </c>
      <c r="L160" s="74" t="s">
        <v>1149</v>
      </c>
      <c r="M160" s="75" t="s">
        <v>782</v>
      </c>
      <c r="N160" s="75" t="s">
        <v>1011</v>
      </c>
      <c r="O160" s="76" t="s">
        <v>1012</v>
      </c>
      <c r="P160" s="77" t="s">
        <v>1013</v>
      </c>
    </row>
    <row r="161" spans="1:16" ht="12.75" customHeight="1" thickBot="1" x14ac:dyDescent="0.25">
      <c r="A161" s="12" t="str">
        <f t="shared" si="12"/>
        <v>IBVS 6114 </v>
      </c>
      <c r="B161" s="18" t="str">
        <f t="shared" si="13"/>
        <v>I</v>
      </c>
      <c r="C161" s="12">
        <f t="shared" si="14"/>
        <v>54362.404499999997</v>
      </c>
      <c r="D161" s="22" t="str">
        <f t="shared" si="15"/>
        <v>vis</v>
      </c>
      <c r="E161" s="73">
        <f>VLOOKUP(C161,'Active 2'!C$21:E$971,3,FALSE)</f>
        <v>15574.952661530293</v>
      </c>
      <c r="F161" s="18" t="s">
        <v>141</v>
      </c>
      <c r="G161" s="22" t="str">
        <f t="shared" si="16"/>
        <v>54362.4045</v>
      </c>
      <c r="H161" s="12">
        <f t="shared" si="17"/>
        <v>1888</v>
      </c>
      <c r="I161" s="74" t="s">
        <v>1150</v>
      </c>
      <c r="J161" s="75" t="s">
        <v>1151</v>
      </c>
      <c r="K161" s="74" t="s">
        <v>1152</v>
      </c>
      <c r="L161" s="74" t="s">
        <v>1153</v>
      </c>
      <c r="M161" s="75" t="s">
        <v>782</v>
      </c>
      <c r="N161" s="75" t="s">
        <v>1011</v>
      </c>
      <c r="O161" s="76" t="s">
        <v>1012</v>
      </c>
      <c r="P161" s="77" t="s">
        <v>1013</v>
      </c>
    </row>
    <row r="162" spans="1:16" ht="12.75" customHeight="1" thickBot="1" x14ac:dyDescent="0.25">
      <c r="A162" s="12" t="str">
        <f t="shared" si="12"/>
        <v>IBVS 6114 </v>
      </c>
      <c r="B162" s="18" t="str">
        <f t="shared" si="13"/>
        <v>I</v>
      </c>
      <c r="C162" s="12">
        <f t="shared" si="14"/>
        <v>54363.390520000001</v>
      </c>
      <c r="D162" s="22" t="str">
        <f t="shared" si="15"/>
        <v>vis</v>
      </c>
      <c r="E162" s="73">
        <f>VLOOKUP(C162,'Active 2'!C$21:E$971,3,FALSE)</f>
        <v>15575.952483269552</v>
      </c>
      <c r="F162" s="18" t="s">
        <v>141</v>
      </c>
      <c r="G162" s="22" t="str">
        <f t="shared" si="16"/>
        <v>54363.39052</v>
      </c>
      <c r="H162" s="12">
        <f t="shared" si="17"/>
        <v>1889</v>
      </c>
      <c r="I162" s="74" t="s">
        <v>1154</v>
      </c>
      <c r="J162" s="75" t="s">
        <v>1155</v>
      </c>
      <c r="K162" s="74" t="s">
        <v>1156</v>
      </c>
      <c r="L162" s="74" t="s">
        <v>1157</v>
      </c>
      <c r="M162" s="75" t="s">
        <v>782</v>
      </c>
      <c r="N162" s="75" t="s">
        <v>1011</v>
      </c>
      <c r="O162" s="76" t="s">
        <v>1012</v>
      </c>
      <c r="P162" s="77" t="s">
        <v>1013</v>
      </c>
    </row>
    <row r="163" spans="1:16" ht="12.75" customHeight="1" thickBot="1" x14ac:dyDescent="0.25">
      <c r="A163" s="12" t="str">
        <f t="shared" si="12"/>
        <v>IBVS 6114 </v>
      </c>
      <c r="B163" s="18" t="str">
        <f t="shared" si="13"/>
        <v>I</v>
      </c>
      <c r="C163" s="12">
        <f t="shared" si="14"/>
        <v>54364.378349999999</v>
      </c>
      <c r="D163" s="22" t="str">
        <f t="shared" si="15"/>
        <v>vis</v>
      </c>
      <c r="E163" s="73">
        <f>VLOOKUP(C163,'Active 2'!C$21:E$971,3,FALSE)</f>
        <v>15576.954140344138</v>
      </c>
      <c r="F163" s="18" t="s">
        <v>141</v>
      </c>
      <c r="G163" s="22" t="str">
        <f t="shared" si="16"/>
        <v>54364.37835</v>
      </c>
      <c r="H163" s="12">
        <f t="shared" si="17"/>
        <v>1890</v>
      </c>
      <c r="I163" s="74" t="s">
        <v>1158</v>
      </c>
      <c r="J163" s="75" t="s">
        <v>1159</v>
      </c>
      <c r="K163" s="74" t="s">
        <v>1160</v>
      </c>
      <c r="L163" s="74" t="s">
        <v>1161</v>
      </c>
      <c r="M163" s="75" t="s">
        <v>782</v>
      </c>
      <c r="N163" s="75" t="s">
        <v>1011</v>
      </c>
      <c r="O163" s="76" t="s">
        <v>1012</v>
      </c>
      <c r="P163" s="77" t="s">
        <v>1013</v>
      </c>
    </row>
    <row r="164" spans="1:16" ht="12.75" customHeight="1" thickBot="1" x14ac:dyDescent="0.25">
      <c r="A164" s="12" t="str">
        <f t="shared" si="12"/>
        <v>JAAVSO 36(2);171 </v>
      </c>
      <c r="B164" s="18" t="str">
        <f t="shared" si="13"/>
        <v>II</v>
      </c>
      <c r="C164" s="12">
        <f t="shared" si="14"/>
        <v>54372.759299999998</v>
      </c>
      <c r="D164" s="22" t="str">
        <f t="shared" si="15"/>
        <v>vis</v>
      </c>
      <c r="E164" s="73">
        <f>VLOOKUP(C164,'Active 2'!C$21:E$971,3,FALSE)</f>
        <v>15585.452402048355</v>
      </c>
      <c r="F164" s="18" t="s">
        <v>141</v>
      </c>
      <c r="G164" s="22" t="str">
        <f t="shared" si="16"/>
        <v>54372.7593</v>
      </c>
      <c r="H164" s="12">
        <f t="shared" si="17"/>
        <v>1898.5</v>
      </c>
      <c r="I164" s="74" t="s">
        <v>1162</v>
      </c>
      <c r="J164" s="75" t="s">
        <v>1163</v>
      </c>
      <c r="K164" s="74" t="s">
        <v>1164</v>
      </c>
      <c r="L164" s="74" t="s">
        <v>1165</v>
      </c>
      <c r="M164" s="75" t="s">
        <v>782</v>
      </c>
      <c r="N164" s="75" t="s">
        <v>783</v>
      </c>
      <c r="O164" s="76" t="s">
        <v>533</v>
      </c>
      <c r="P164" s="77" t="s">
        <v>1166</v>
      </c>
    </row>
    <row r="165" spans="1:16" ht="12.75" customHeight="1" thickBot="1" x14ac:dyDescent="0.25">
      <c r="A165" s="12" t="str">
        <f t="shared" si="12"/>
        <v>IBVS 6114 </v>
      </c>
      <c r="B165" s="18" t="str">
        <f t="shared" si="13"/>
        <v>II</v>
      </c>
      <c r="C165" s="12">
        <f t="shared" si="14"/>
        <v>54381.634250000003</v>
      </c>
      <c r="D165" s="22" t="str">
        <f t="shared" si="15"/>
        <v>vis</v>
      </c>
      <c r="E165" s="73">
        <f>VLOOKUP(C165,'Active 2'!C$21:E$971,3,FALSE)</f>
        <v>15594.451578479651</v>
      </c>
      <c r="F165" s="18" t="s">
        <v>141</v>
      </c>
      <c r="G165" s="22" t="str">
        <f t="shared" si="16"/>
        <v>54381.63425</v>
      </c>
      <c r="H165" s="12">
        <f t="shared" si="17"/>
        <v>1907.5</v>
      </c>
      <c r="I165" s="74" t="s">
        <v>1167</v>
      </c>
      <c r="J165" s="75" t="s">
        <v>1168</v>
      </c>
      <c r="K165" s="74" t="s">
        <v>1169</v>
      </c>
      <c r="L165" s="74" t="s">
        <v>1170</v>
      </c>
      <c r="M165" s="75" t="s">
        <v>782</v>
      </c>
      <c r="N165" s="75" t="s">
        <v>1011</v>
      </c>
      <c r="O165" s="76" t="s">
        <v>1012</v>
      </c>
      <c r="P165" s="77" t="s">
        <v>1013</v>
      </c>
    </row>
    <row r="166" spans="1:16" ht="12.75" customHeight="1" thickBot="1" x14ac:dyDescent="0.25">
      <c r="A166" s="12" t="str">
        <f t="shared" si="12"/>
        <v>IBVS 6114 </v>
      </c>
      <c r="B166" s="18" t="str">
        <f t="shared" si="13"/>
        <v>II</v>
      </c>
      <c r="C166" s="12">
        <f t="shared" si="14"/>
        <v>54382.621149999999</v>
      </c>
      <c r="D166" s="22" t="str">
        <f t="shared" si="15"/>
        <v>vis</v>
      </c>
      <c r="E166" s="73">
        <f>VLOOKUP(C166,'Active 2'!C$21:E$971,3,FALSE)</f>
        <v>15595.452292536633</v>
      </c>
      <c r="F166" s="18" t="s">
        <v>141</v>
      </c>
      <c r="G166" s="22" t="str">
        <f t="shared" si="16"/>
        <v>54382.62115</v>
      </c>
      <c r="H166" s="12">
        <f t="shared" si="17"/>
        <v>1908.5</v>
      </c>
      <c r="I166" s="74" t="s">
        <v>1171</v>
      </c>
      <c r="J166" s="75" t="s">
        <v>1172</v>
      </c>
      <c r="K166" s="74" t="s">
        <v>1173</v>
      </c>
      <c r="L166" s="74" t="s">
        <v>1174</v>
      </c>
      <c r="M166" s="75" t="s">
        <v>782</v>
      </c>
      <c r="N166" s="75" t="s">
        <v>1011</v>
      </c>
      <c r="O166" s="76" t="s">
        <v>1012</v>
      </c>
      <c r="P166" s="77" t="s">
        <v>1013</v>
      </c>
    </row>
    <row r="167" spans="1:16" ht="12.75" customHeight="1" thickBot="1" x14ac:dyDescent="0.25">
      <c r="A167" s="12" t="str">
        <f t="shared" si="12"/>
        <v>IBVS 6114 </v>
      </c>
      <c r="B167" s="18" t="str">
        <f t="shared" si="13"/>
        <v>II</v>
      </c>
      <c r="C167" s="12">
        <f t="shared" si="14"/>
        <v>54383.608359999998</v>
      </c>
      <c r="D167" s="22" t="str">
        <f t="shared" si="15"/>
        <v>vis</v>
      </c>
      <c r="E167" s="73">
        <f>VLOOKUP(C167,'Active 2'!C$21:E$971,3,FALSE)</f>
        <v>15596.45332093282</v>
      </c>
      <c r="F167" s="18" t="s">
        <v>141</v>
      </c>
      <c r="G167" s="22" t="str">
        <f t="shared" si="16"/>
        <v>54383.60836</v>
      </c>
      <c r="H167" s="12">
        <f t="shared" si="17"/>
        <v>1909.5</v>
      </c>
      <c r="I167" s="74" t="s">
        <v>1175</v>
      </c>
      <c r="J167" s="75" t="s">
        <v>1176</v>
      </c>
      <c r="K167" s="74" t="s">
        <v>1177</v>
      </c>
      <c r="L167" s="74" t="s">
        <v>1178</v>
      </c>
      <c r="M167" s="75" t="s">
        <v>782</v>
      </c>
      <c r="N167" s="75" t="s">
        <v>1011</v>
      </c>
      <c r="O167" s="76" t="s">
        <v>1012</v>
      </c>
      <c r="P167" s="77" t="s">
        <v>1013</v>
      </c>
    </row>
    <row r="168" spans="1:16" ht="12.75" customHeight="1" thickBot="1" x14ac:dyDescent="0.25">
      <c r="A168" s="12" t="str">
        <f t="shared" si="12"/>
        <v>IBVS 6114 </v>
      </c>
      <c r="B168" s="18" t="str">
        <f t="shared" si="13"/>
        <v>II</v>
      </c>
      <c r="C168" s="12">
        <f t="shared" si="14"/>
        <v>54384.593939999999</v>
      </c>
      <c r="D168" s="22" t="str">
        <f t="shared" si="15"/>
        <v>vis</v>
      </c>
      <c r="E168" s="73">
        <f>VLOOKUP(C168,'Active 2'!C$21:E$971,3,FALSE)</f>
        <v>15597.452696513206</v>
      </c>
      <c r="F168" s="18" t="s">
        <v>141</v>
      </c>
      <c r="G168" s="22" t="str">
        <f t="shared" si="16"/>
        <v>54384.59394</v>
      </c>
      <c r="H168" s="12">
        <f t="shared" si="17"/>
        <v>1910.5</v>
      </c>
      <c r="I168" s="74" t="s">
        <v>1179</v>
      </c>
      <c r="J168" s="75" t="s">
        <v>1180</v>
      </c>
      <c r="K168" s="74" t="s">
        <v>1181</v>
      </c>
      <c r="L168" s="74" t="s">
        <v>1084</v>
      </c>
      <c r="M168" s="75" t="s">
        <v>782</v>
      </c>
      <c r="N168" s="75" t="s">
        <v>1011</v>
      </c>
      <c r="O168" s="76" t="s">
        <v>1012</v>
      </c>
      <c r="P168" s="77" t="s">
        <v>1013</v>
      </c>
    </row>
    <row r="169" spans="1:16" ht="12.75" customHeight="1" thickBot="1" x14ac:dyDescent="0.25">
      <c r="A169" s="12" t="str">
        <f t="shared" si="12"/>
        <v>IBVS 6114 </v>
      </c>
      <c r="B169" s="18" t="str">
        <f t="shared" si="13"/>
        <v>II</v>
      </c>
      <c r="C169" s="12">
        <f t="shared" si="14"/>
        <v>54387.55242</v>
      </c>
      <c r="D169" s="22" t="str">
        <f t="shared" si="15"/>
        <v>vis</v>
      </c>
      <c r="E169" s="73">
        <f>VLOOKUP(C169,'Active 2'!C$21:E$971,3,FALSE)</f>
        <v>15600.452587609885</v>
      </c>
      <c r="F169" s="18" t="s">
        <v>141</v>
      </c>
      <c r="G169" s="22" t="str">
        <f t="shared" si="16"/>
        <v>54387.55242</v>
      </c>
      <c r="H169" s="12">
        <f t="shared" si="17"/>
        <v>1913.5</v>
      </c>
      <c r="I169" s="74" t="s">
        <v>1182</v>
      </c>
      <c r="J169" s="75" t="s">
        <v>1183</v>
      </c>
      <c r="K169" s="74" t="s">
        <v>1184</v>
      </c>
      <c r="L169" s="74" t="s">
        <v>1185</v>
      </c>
      <c r="M169" s="75" t="s">
        <v>782</v>
      </c>
      <c r="N169" s="75" t="s">
        <v>1011</v>
      </c>
      <c r="O169" s="76" t="s">
        <v>1012</v>
      </c>
      <c r="P169" s="77" t="s">
        <v>1013</v>
      </c>
    </row>
    <row r="170" spans="1:16" ht="12.75" customHeight="1" thickBot="1" x14ac:dyDescent="0.25">
      <c r="A170" s="12" t="str">
        <f t="shared" si="12"/>
        <v>IBVS 6114 </v>
      </c>
      <c r="B170" s="18" t="str">
        <f t="shared" si="13"/>
        <v>II</v>
      </c>
      <c r="C170" s="12">
        <f t="shared" si="14"/>
        <v>54388.538399999998</v>
      </c>
      <c r="D170" s="22" t="str">
        <f t="shared" si="15"/>
        <v>vis</v>
      </c>
      <c r="E170" s="73">
        <f>VLOOKUP(C170,'Active 2'!C$21:E$971,3,FALSE)</f>
        <v>15601.452368789238</v>
      </c>
      <c r="F170" s="18" t="s">
        <v>141</v>
      </c>
      <c r="G170" s="22" t="str">
        <f t="shared" si="16"/>
        <v>54388.5384</v>
      </c>
      <c r="H170" s="12">
        <f t="shared" si="17"/>
        <v>1914.5</v>
      </c>
      <c r="I170" s="74" t="s">
        <v>1186</v>
      </c>
      <c r="J170" s="75" t="s">
        <v>1187</v>
      </c>
      <c r="K170" s="74" t="s">
        <v>1188</v>
      </c>
      <c r="L170" s="74" t="s">
        <v>1189</v>
      </c>
      <c r="M170" s="75" t="s">
        <v>782</v>
      </c>
      <c r="N170" s="75" t="s">
        <v>1011</v>
      </c>
      <c r="O170" s="76" t="s">
        <v>1012</v>
      </c>
      <c r="P170" s="77" t="s">
        <v>1013</v>
      </c>
    </row>
    <row r="171" spans="1:16" ht="12.75" customHeight="1" thickBot="1" x14ac:dyDescent="0.25">
      <c r="A171" s="12" t="str">
        <f t="shared" si="12"/>
        <v>IBVS 6114 </v>
      </c>
      <c r="B171" s="18" t="str">
        <f t="shared" si="13"/>
        <v>II</v>
      </c>
      <c r="C171" s="12">
        <f t="shared" si="14"/>
        <v>54389.524770000004</v>
      </c>
      <c r="D171" s="22" t="str">
        <f t="shared" si="15"/>
        <v>vis</v>
      </c>
      <c r="E171" s="73">
        <f>VLOOKUP(C171,'Active 2'!C$21:E$971,3,FALSE)</f>
        <v>15602.452545427595</v>
      </c>
      <c r="F171" s="18" t="s">
        <v>141</v>
      </c>
      <c r="G171" s="22" t="str">
        <f t="shared" si="16"/>
        <v>54389.52477</v>
      </c>
      <c r="H171" s="12">
        <f t="shared" si="17"/>
        <v>1915.5</v>
      </c>
      <c r="I171" s="74" t="s">
        <v>1190</v>
      </c>
      <c r="J171" s="75" t="s">
        <v>1191</v>
      </c>
      <c r="K171" s="74" t="s">
        <v>1192</v>
      </c>
      <c r="L171" s="74" t="s">
        <v>1193</v>
      </c>
      <c r="M171" s="75" t="s">
        <v>782</v>
      </c>
      <c r="N171" s="75" t="s">
        <v>1011</v>
      </c>
      <c r="O171" s="76" t="s">
        <v>1012</v>
      </c>
      <c r="P171" s="77" t="s">
        <v>1013</v>
      </c>
    </row>
    <row r="172" spans="1:16" ht="12.75" customHeight="1" thickBot="1" x14ac:dyDescent="0.25">
      <c r="A172" s="12" t="str">
        <f t="shared" si="12"/>
        <v>IBVS 6114 </v>
      </c>
      <c r="B172" s="18" t="str">
        <f t="shared" si="13"/>
        <v>II</v>
      </c>
      <c r="C172" s="12">
        <f t="shared" si="14"/>
        <v>54392.484020000004</v>
      </c>
      <c r="D172" s="22" t="str">
        <f t="shared" si="15"/>
        <v>vis</v>
      </c>
      <c r="E172" s="73">
        <f>VLOOKUP(C172,'Active 2'!C$21:E$971,3,FALSE)</f>
        <v>15605.453217302289</v>
      </c>
      <c r="F172" s="18" t="s">
        <v>141</v>
      </c>
      <c r="G172" s="22" t="str">
        <f t="shared" si="16"/>
        <v>54392.48402</v>
      </c>
      <c r="H172" s="12">
        <f t="shared" si="17"/>
        <v>1918.5</v>
      </c>
      <c r="I172" s="74" t="s">
        <v>1194</v>
      </c>
      <c r="J172" s="75" t="s">
        <v>1195</v>
      </c>
      <c r="K172" s="74" t="s">
        <v>1196</v>
      </c>
      <c r="L172" s="74" t="s">
        <v>1197</v>
      </c>
      <c r="M172" s="75" t="s">
        <v>782</v>
      </c>
      <c r="N172" s="75" t="s">
        <v>1011</v>
      </c>
      <c r="O172" s="76" t="s">
        <v>1012</v>
      </c>
      <c r="P172" s="77" t="s">
        <v>1013</v>
      </c>
    </row>
    <row r="173" spans="1:16" ht="12.75" customHeight="1" thickBot="1" x14ac:dyDescent="0.25">
      <c r="A173" s="12" t="str">
        <f t="shared" si="12"/>
        <v>IBVS 6114 </v>
      </c>
      <c r="B173" s="18" t="str">
        <f t="shared" si="13"/>
        <v>II</v>
      </c>
      <c r="C173" s="12">
        <f t="shared" si="14"/>
        <v>54393.471259999998</v>
      </c>
      <c r="D173" s="22" t="str">
        <f t="shared" si="15"/>
        <v>vis</v>
      </c>
      <c r="E173" s="73">
        <f>VLOOKUP(C173,'Active 2'!C$21:E$971,3,FALSE)</f>
        <v>15606.454276118393</v>
      </c>
      <c r="F173" s="18" t="s">
        <v>141</v>
      </c>
      <c r="G173" s="22" t="str">
        <f t="shared" si="16"/>
        <v>54393.47126</v>
      </c>
      <c r="H173" s="12">
        <f t="shared" si="17"/>
        <v>1919.5</v>
      </c>
      <c r="I173" s="74" t="s">
        <v>1198</v>
      </c>
      <c r="J173" s="75" t="s">
        <v>1199</v>
      </c>
      <c r="K173" s="74" t="s">
        <v>1200</v>
      </c>
      <c r="L173" s="74" t="s">
        <v>1201</v>
      </c>
      <c r="M173" s="75" t="s">
        <v>782</v>
      </c>
      <c r="N173" s="75" t="s">
        <v>1011</v>
      </c>
      <c r="O173" s="76" t="s">
        <v>1012</v>
      </c>
      <c r="P173" s="77" t="s">
        <v>1013</v>
      </c>
    </row>
    <row r="174" spans="1:16" ht="12.75" customHeight="1" thickBot="1" x14ac:dyDescent="0.25">
      <c r="A174" s="12" t="str">
        <f t="shared" si="12"/>
        <v>IBVS 6114 </v>
      </c>
      <c r="B174" s="18" t="str">
        <f t="shared" si="13"/>
        <v>II</v>
      </c>
      <c r="C174" s="12">
        <f t="shared" si="14"/>
        <v>54394.458120000003</v>
      </c>
      <c r="D174" s="22" t="str">
        <f t="shared" si="15"/>
        <v>vis</v>
      </c>
      <c r="E174" s="73">
        <f>VLOOKUP(C174,'Active 2'!C$21:E$971,3,FALSE)</f>
        <v>15607.454949615485</v>
      </c>
      <c r="F174" s="18" t="s">
        <v>141</v>
      </c>
      <c r="G174" s="22" t="str">
        <f t="shared" si="16"/>
        <v>54394.45812</v>
      </c>
      <c r="H174" s="12">
        <f t="shared" si="17"/>
        <v>1920.5</v>
      </c>
      <c r="I174" s="74" t="s">
        <v>1202</v>
      </c>
      <c r="J174" s="75" t="s">
        <v>1203</v>
      </c>
      <c r="K174" s="74" t="s">
        <v>1204</v>
      </c>
      <c r="L174" s="74" t="s">
        <v>1205</v>
      </c>
      <c r="M174" s="75" t="s">
        <v>782</v>
      </c>
      <c r="N174" s="75" t="s">
        <v>1011</v>
      </c>
      <c r="O174" s="76" t="s">
        <v>1012</v>
      </c>
      <c r="P174" s="77" t="s">
        <v>1013</v>
      </c>
    </row>
    <row r="175" spans="1:16" ht="12.75" customHeight="1" thickBot="1" x14ac:dyDescent="0.25">
      <c r="A175" s="12" t="str">
        <f t="shared" si="12"/>
        <v>IBVS 6114 </v>
      </c>
      <c r="B175" s="18" t="str">
        <f t="shared" si="13"/>
        <v>II</v>
      </c>
      <c r="C175" s="12">
        <f t="shared" si="14"/>
        <v>54395.444239999997</v>
      </c>
      <c r="D175" s="22" t="str">
        <f t="shared" si="15"/>
        <v>vis</v>
      </c>
      <c r="E175" s="73">
        <f>VLOOKUP(C175,'Active 2'!C$21:E$971,3,FALSE)</f>
        <v>15608.454872754475</v>
      </c>
      <c r="F175" s="18" t="s">
        <v>141</v>
      </c>
      <c r="G175" s="22" t="str">
        <f t="shared" si="16"/>
        <v>54395.44424</v>
      </c>
      <c r="H175" s="12">
        <f t="shared" si="17"/>
        <v>1921.5</v>
      </c>
      <c r="I175" s="74" t="s">
        <v>1206</v>
      </c>
      <c r="J175" s="75" t="s">
        <v>1207</v>
      </c>
      <c r="K175" s="74" t="s">
        <v>1208</v>
      </c>
      <c r="L175" s="74" t="s">
        <v>1209</v>
      </c>
      <c r="M175" s="75" t="s">
        <v>782</v>
      </c>
      <c r="N175" s="75" t="s">
        <v>1011</v>
      </c>
      <c r="O175" s="76" t="s">
        <v>1012</v>
      </c>
      <c r="P175" s="77" t="s">
        <v>1013</v>
      </c>
    </row>
    <row r="176" spans="1:16" ht="12.75" customHeight="1" thickBot="1" x14ac:dyDescent="0.25">
      <c r="A176" s="12" t="str">
        <f t="shared" si="12"/>
        <v>IBVS 6114 </v>
      </c>
      <c r="B176" s="18" t="str">
        <f t="shared" si="13"/>
        <v>II</v>
      </c>
      <c r="C176" s="12">
        <f t="shared" si="14"/>
        <v>54396.428789999998</v>
      </c>
      <c r="D176" s="22" t="str">
        <f t="shared" si="15"/>
        <v>vis</v>
      </c>
      <c r="E176" s="73">
        <f>VLOOKUP(C176,'Active 2'!C$21:E$971,3,FALSE)</f>
        <v>15609.453203917517</v>
      </c>
      <c r="F176" s="18" t="s">
        <v>141</v>
      </c>
      <c r="G176" s="22" t="str">
        <f t="shared" si="16"/>
        <v>54396.42879</v>
      </c>
      <c r="H176" s="12">
        <f t="shared" si="17"/>
        <v>1922.5</v>
      </c>
      <c r="I176" s="74" t="s">
        <v>1210</v>
      </c>
      <c r="J176" s="75" t="s">
        <v>1211</v>
      </c>
      <c r="K176" s="74" t="s">
        <v>1212</v>
      </c>
      <c r="L176" s="74" t="s">
        <v>1213</v>
      </c>
      <c r="M176" s="75" t="s">
        <v>782</v>
      </c>
      <c r="N176" s="75" t="s">
        <v>1011</v>
      </c>
      <c r="O176" s="76" t="s">
        <v>1012</v>
      </c>
      <c r="P176" s="77" t="s">
        <v>1013</v>
      </c>
    </row>
    <row r="177" spans="1:16" ht="12.75" customHeight="1" thickBot="1" x14ac:dyDescent="0.25">
      <c r="A177" s="12" t="str">
        <f t="shared" si="12"/>
        <v>IBVS 6114 </v>
      </c>
      <c r="B177" s="18" t="str">
        <f t="shared" si="13"/>
        <v>II</v>
      </c>
      <c r="C177" s="12">
        <f t="shared" si="14"/>
        <v>54397.414360000002</v>
      </c>
      <c r="D177" s="22" t="str">
        <f t="shared" si="15"/>
        <v>vis</v>
      </c>
      <c r="E177" s="73">
        <f>VLOOKUP(C177,'Active 2'!C$21:E$971,3,FALSE)</f>
        <v>15610.452569357934</v>
      </c>
      <c r="F177" s="18" t="s">
        <v>141</v>
      </c>
      <c r="G177" s="22" t="str">
        <f t="shared" si="16"/>
        <v>54397.41436</v>
      </c>
      <c r="H177" s="12">
        <f t="shared" si="17"/>
        <v>1923.5</v>
      </c>
      <c r="I177" s="74" t="s">
        <v>1214</v>
      </c>
      <c r="J177" s="75" t="s">
        <v>1215</v>
      </c>
      <c r="K177" s="74" t="s">
        <v>1216</v>
      </c>
      <c r="L177" s="74" t="s">
        <v>1217</v>
      </c>
      <c r="M177" s="75" t="s">
        <v>782</v>
      </c>
      <c r="N177" s="75" t="s">
        <v>1011</v>
      </c>
      <c r="O177" s="76" t="s">
        <v>1012</v>
      </c>
      <c r="P177" s="77" t="s">
        <v>1013</v>
      </c>
    </row>
    <row r="178" spans="1:16" ht="12.75" customHeight="1" thickBot="1" x14ac:dyDescent="0.25">
      <c r="A178" s="12" t="str">
        <f t="shared" si="12"/>
        <v>IBVS 6114 </v>
      </c>
      <c r="B178" s="18" t="str">
        <f t="shared" si="13"/>
        <v>II</v>
      </c>
      <c r="C178" s="12">
        <f t="shared" si="14"/>
        <v>54398.401270000002</v>
      </c>
      <c r="D178" s="22" t="str">
        <f t="shared" si="15"/>
        <v>vis</v>
      </c>
      <c r="E178" s="73">
        <f>VLOOKUP(C178,'Active 2'!C$21:E$971,3,FALSE)</f>
        <v>15611.453293554892</v>
      </c>
      <c r="F178" s="18" t="s">
        <v>141</v>
      </c>
      <c r="G178" s="22" t="str">
        <f t="shared" si="16"/>
        <v>54398.40127</v>
      </c>
      <c r="H178" s="12">
        <f t="shared" si="17"/>
        <v>1924.5</v>
      </c>
      <c r="I178" s="74" t="s">
        <v>1218</v>
      </c>
      <c r="J178" s="75" t="s">
        <v>1219</v>
      </c>
      <c r="K178" s="74" t="s">
        <v>1220</v>
      </c>
      <c r="L178" s="74" t="s">
        <v>1221</v>
      </c>
      <c r="M178" s="75" t="s">
        <v>782</v>
      </c>
      <c r="N178" s="75" t="s">
        <v>1011</v>
      </c>
      <c r="O178" s="76" t="s">
        <v>1012</v>
      </c>
      <c r="P178" s="77" t="s">
        <v>1013</v>
      </c>
    </row>
    <row r="179" spans="1:16" ht="12.75" customHeight="1" thickBot="1" x14ac:dyDescent="0.25">
      <c r="A179" s="12" t="str">
        <f t="shared" si="12"/>
        <v>IBVS 6114 </v>
      </c>
      <c r="B179" s="18" t="str">
        <f t="shared" si="13"/>
        <v>II</v>
      </c>
      <c r="C179" s="12">
        <f t="shared" si="14"/>
        <v>54399.38725</v>
      </c>
      <c r="D179" s="22" t="str">
        <f t="shared" si="15"/>
        <v>vis</v>
      </c>
      <c r="E179" s="73">
        <f>VLOOKUP(C179,'Active 2'!C$21:E$971,3,FALSE)</f>
        <v>15612.453074734247</v>
      </c>
      <c r="F179" s="18" t="s">
        <v>141</v>
      </c>
      <c r="G179" s="22" t="str">
        <f t="shared" si="16"/>
        <v>54399.38725</v>
      </c>
      <c r="H179" s="12">
        <f t="shared" si="17"/>
        <v>1925.5</v>
      </c>
      <c r="I179" s="74" t="s">
        <v>1222</v>
      </c>
      <c r="J179" s="75" t="s">
        <v>1223</v>
      </c>
      <c r="K179" s="74" t="s">
        <v>1224</v>
      </c>
      <c r="L179" s="74" t="s">
        <v>1225</v>
      </c>
      <c r="M179" s="75" t="s">
        <v>782</v>
      </c>
      <c r="N179" s="75" t="s">
        <v>1011</v>
      </c>
      <c r="O179" s="76" t="s">
        <v>1012</v>
      </c>
      <c r="P179" s="77" t="s">
        <v>1013</v>
      </c>
    </row>
    <row r="180" spans="1:16" ht="12.75" customHeight="1" thickBot="1" x14ac:dyDescent="0.25">
      <c r="A180" s="12" t="str">
        <f t="shared" si="12"/>
        <v>IBVS 6114 </v>
      </c>
      <c r="B180" s="18" t="str">
        <f t="shared" si="13"/>
        <v>II</v>
      </c>
      <c r="C180" s="12">
        <f t="shared" si="14"/>
        <v>54402.343849999997</v>
      </c>
      <c r="D180" s="22" t="str">
        <f t="shared" si="15"/>
        <v>vis</v>
      </c>
      <c r="E180" s="73">
        <f>VLOOKUP(C180,'Active 2'!C$21:E$971,3,FALSE)</f>
        <v>15615.451059515766</v>
      </c>
      <c r="F180" s="18" t="s">
        <v>141</v>
      </c>
      <c r="G180" s="22" t="str">
        <f t="shared" si="16"/>
        <v>54402.34385</v>
      </c>
      <c r="H180" s="12">
        <f t="shared" si="17"/>
        <v>1928.5</v>
      </c>
      <c r="I180" s="74" t="s">
        <v>1226</v>
      </c>
      <c r="J180" s="75" t="s">
        <v>1227</v>
      </c>
      <c r="K180" s="74" t="s">
        <v>1228</v>
      </c>
      <c r="L180" s="74" t="s">
        <v>1229</v>
      </c>
      <c r="M180" s="75" t="s">
        <v>782</v>
      </c>
      <c r="N180" s="75" t="s">
        <v>1011</v>
      </c>
      <c r="O180" s="76" t="s">
        <v>1012</v>
      </c>
      <c r="P180" s="77" t="s">
        <v>1013</v>
      </c>
    </row>
    <row r="181" spans="1:16" ht="12.75" customHeight="1" thickBot="1" x14ac:dyDescent="0.25">
      <c r="A181" s="12" t="str">
        <f t="shared" si="12"/>
        <v>IBVS 6114 </v>
      </c>
      <c r="B181" s="18" t="str">
        <f t="shared" si="13"/>
        <v>II</v>
      </c>
      <c r="C181" s="12">
        <f t="shared" si="14"/>
        <v>54405.302349999998</v>
      </c>
      <c r="D181" s="22" t="str">
        <f t="shared" si="15"/>
        <v>vis</v>
      </c>
      <c r="E181" s="73">
        <f>VLOOKUP(C181,'Active 2'!C$21:E$971,3,FALSE)</f>
        <v>15618.450970892391</v>
      </c>
      <c r="F181" s="18" t="s">
        <v>141</v>
      </c>
      <c r="G181" s="22" t="str">
        <f t="shared" si="16"/>
        <v>54405.30235</v>
      </c>
      <c r="H181" s="12">
        <f t="shared" si="17"/>
        <v>1931.5</v>
      </c>
      <c r="I181" s="74" t="s">
        <v>1230</v>
      </c>
      <c r="J181" s="75" t="s">
        <v>1231</v>
      </c>
      <c r="K181" s="74" t="s">
        <v>1232</v>
      </c>
      <c r="L181" s="74" t="s">
        <v>1233</v>
      </c>
      <c r="M181" s="75" t="s">
        <v>782</v>
      </c>
      <c r="N181" s="75" t="s">
        <v>1011</v>
      </c>
      <c r="O181" s="76" t="s">
        <v>1012</v>
      </c>
      <c r="P181" s="77" t="s">
        <v>1013</v>
      </c>
    </row>
    <row r="182" spans="1:16" ht="12.75" customHeight="1" thickBot="1" x14ac:dyDescent="0.25">
      <c r="A182" s="12" t="str">
        <f t="shared" si="12"/>
        <v>IBVS 6114 </v>
      </c>
      <c r="B182" s="18" t="str">
        <f t="shared" si="13"/>
        <v>II</v>
      </c>
      <c r="C182" s="12">
        <f t="shared" si="14"/>
        <v>54406.289389999998</v>
      </c>
      <c r="D182" s="22" t="str">
        <f t="shared" si="15"/>
        <v>vis</v>
      </c>
      <c r="E182" s="73">
        <f>VLOOKUP(C182,'Active 2'!C$21:E$971,3,FALSE)</f>
        <v>15619.451826909017</v>
      </c>
      <c r="F182" s="18" t="s">
        <v>141</v>
      </c>
      <c r="G182" s="22" t="str">
        <f t="shared" si="16"/>
        <v>54406.28939</v>
      </c>
      <c r="H182" s="12">
        <f t="shared" si="17"/>
        <v>1932.5</v>
      </c>
      <c r="I182" s="74" t="s">
        <v>1234</v>
      </c>
      <c r="J182" s="75" t="s">
        <v>1235</v>
      </c>
      <c r="K182" s="74" t="s">
        <v>1236</v>
      </c>
      <c r="L182" s="74" t="s">
        <v>1237</v>
      </c>
      <c r="M182" s="75" t="s">
        <v>782</v>
      </c>
      <c r="N182" s="75" t="s">
        <v>1011</v>
      </c>
      <c r="O182" s="76" t="s">
        <v>1012</v>
      </c>
      <c r="P182" s="77" t="s">
        <v>1013</v>
      </c>
    </row>
    <row r="183" spans="1:16" ht="12.75" customHeight="1" thickBot="1" x14ac:dyDescent="0.25">
      <c r="A183" s="12" t="str">
        <f t="shared" si="12"/>
        <v>IBVS 6114 </v>
      </c>
      <c r="B183" s="18" t="str">
        <f t="shared" si="13"/>
        <v>II</v>
      </c>
      <c r="C183" s="12">
        <f t="shared" si="14"/>
        <v>54407.273840000002</v>
      </c>
      <c r="D183" s="22" t="str">
        <f t="shared" si="15"/>
        <v>vis</v>
      </c>
      <c r="E183" s="73">
        <f>VLOOKUP(C183,'Active 2'!C$21:E$971,3,FALSE)</f>
        <v>15620.450056672318</v>
      </c>
      <c r="F183" s="18" t="s">
        <v>141</v>
      </c>
      <c r="G183" s="22" t="str">
        <f t="shared" si="16"/>
        <v>54407.27384</v>
      </c>
      <c r="H183" s="12">
        <f t="shared" si="17"/>
        <v>1933.5</v>
      </c>
      <c r="I183" s="74" t="s">
        <v>1238</v>
      </c>
      <c r="J183" s="75" t="s">
        <v>1239</v>
      </c>
      <c r="K183" s="74" t="s">
        <v>1240</v>
      </c>
      <c r="L183" s="74" t="s">
        <v>1241</v>
      </c>
      <c r="M183" s="75" t="s">
        <v>782</v>
      </c>
      <c r="N183" s="75" t="s">
        <v>1011</v>
      </c>
      <c r="O183" s="76" t="s">
        <v>1012</v>
      </c>
      <c r="P183" s="77" t="s">
        <v>1013</v>
      </c>
    </row>
    <row r="184" spans="1:16" ht="12.75" customHeight="1" thickBot="1" x14ac:dyDescent="0.25">
      <c r="A184" s="12" t="str">
        <f t="shared" si="12"/>
        <v>IBVS 6114 </v>
      </c>
      <c r="B184" s="18" t="str">
        <f t="shared" si="13"/>
        <v>II</v>
      </c>
      <c r="C184" s="12">
        <f t="shared" si="14"/>
        <v>54408.263579999999</v>
      </c>
      <c r="D184" s="22" t="str">
        <f t="shared" si="15"/>
        <v>vis</v>
      </c>
      <c r="E184" s="73">
        <f>VLOOKUP(C184,'Active 2'!C$21:E$971,3,FALSE)</f>
        <v>15621.453650481983</v>
      </c>
      <c r="F184" s="18" t="s">
        <v>141</v>
      </c>
      <c r="G184" s="22" t="str">
        <f t="shared" si="16"/>
        <v>54408.26358</v>
      </c>
      <c r="H184" s="12">
        <f t="shared" si="17"/>
        <v>1934.5</v>
      </c>
      <c r="I184" s="74" t="s">
        <v>1242</v>
      </c>
      <c r="J184" s="75" t="s">
        <v>1243</v>
      </c>
      <c r="K184" s="74" t="s">
        <v>1244</v>
      </c>
      <c r="L184" s="74" t="s">
        <v>1245</v>
      </c>
      <c r="M184" s="75" t="s">
        <v>782</v>
      </c>
      <c r="N184" s="75" t="s">
        <v>1011</v>
      </c>
      <c r="O184" s="76" t="s">
        <v>1012</v>
      </c>
      <c r="P184" s="77" t="s">
        <v>1013</v>
      </c>
    </row>
    <row r="185" spans="1:16" ht="12.75" customHeight="1" thickBot="1" x14ac:dyDescent="0.25">
      <c r="A185" s="12" t="str">
        <f t="shared" si="12"/>
        <v>JAAVSO 36(2);171 </v>
      </c>
      <c r="B185" s="18" t="str">
        <f t="shared" si="13"/>
        <v>I</v>
      </c>
      <c r="C185" s="12">
        <f t="shared" si="14"/>
        <v>54414.672700000003</v>
      </c>
      <c r="D185" s="22" t="str">
        <f t="shared" si="15"/>
        <v>vis</v>
      </c>
      <c r="E185" s="73">
        <f>VLOOKUP(C185,'Active 2'!C$21:E$971,3,FALSE)</f>
        <v>15627.952481647157</v>
      </c>
      <c r="F185" s="18" t="s">
        <v>141</v>
      </c>
      <c r="G185" s="22" t="str">
        <f t="shared" si="16"/>
        <v>54414.6727</v>
      </c>
      <c r="H185" s="12">
        <f t="shared" si="17"/>
        <v>1941</v>
      </c>
      <c r="I185" s="74" t="s">
        <v>1246</v>
      </c>
      <c r="J185" s="75" t="s">
        <v>1247</v>
      </c>
      <c r="K185" s="74" t="s">
        <v>1248</v>
      </c>
      <c r="L185" s="74" t="s">
        <v>1249</v>
      </c>
      <c r="M185" s="75" t="s">
        <v>782</v>
      </c>
      <c r="N185" s="75" t="s">
        <v>783</v>
      </c>
      <c r="O185" s="76" t="s">
        <v>533</v>
      </c>
      <c r="P185" s="77" t="s">
        <v>1166</v>
      </c>
    </row>
    <row r="186" spans="1:16" ht="12.75" customHeight="1" thickBot="1" x14ac:dyDescent="0.25">
      <c r="A186" s="12" t="str">
        <f t="shared" si="12"/>
        <v>IBVS 6114 </v>
      </c>
      <c r="B186" s="18" t="str">
        <f t="shared" si="13"/>
        <v>I</v>
      </c>
      <c r="C186" s="12">
        <f t="shared" si="14"/>
        <v>54420.591520000002</v>
      </c>
      <c r="D186" s="22" t="str">
        <f t="shared" si="15"/>
        <v>vis</v>
      </c>
      <c r="E186" s="73">
        <f>VLOOKUP(C186,'Active 2'!C$21:E$971,3,FALSE)</f>
        <v>15633.954149875717</v>
      </c>
      <c r="F186" s="18" t="s">
        <v>141</v>
      </c>
      <c r="G186" s="22" t="str">
        <f t="shared" si="16"/>
        <v>54420.59152</v>
      </c>
      <c r="H186" s="12">
        <f t="shared" si="17"/>
        <v>1947</v>
      </c>
      <c r="I186" s="74" t="s">
        <v>1250</v>
      </c>
      <c r="J186" s="75" t="s">
        <v>1251</v>
      </c>
      <c r="K186" s="74" t="s">
        <v>1252</v>
      </c>
      <c r="L186" s="74" t="s">
        <v>1253</v>
      </c>
      <c r="M186" s="75" t="s">
        <v>782</v>
      </c>
      <c r="N186" s="75" t="s">
        <v>1011</v>
      </c>
      <c r="O186" s="76" t="s">
        <v>1012</v>
      </c>
      <c r="P186" s="77" t="s">
        <v>1013</v>
      </c>
    </row>
    <row r="187" spans="1:16" ht="12.75" customHeight="1" thickBot="1" x14ac:dyDescent="0.25">
      <c r="A187" s="12" t="str">
        <f t="shared" si="12"/>
        <v>IBVS 6114 </v>
      </c>
      <c r="B187" s="18" t="str">
        <f t="shared" si="13"/>
        <v>I</v>
      </c>
      <c r="C187" s="12">
        <f t="shared" si="14"/>
        <v>54421.575230000002</v>
      </c>
      <c r="D187" s="22" t="str">
        <f t="shared" si="15"/>
        <v>vis</v>
      </c>
      <c r="E187" s="73">
        <f>VLOOKUP(C187,'Active 2'!C$21:E$971,3,FALSE)</f>
        <v>15634.951629280922</v>
      </c>
      <c r="F187" s="18" t="s">
        <v>141</v>
      </c>
      <c r="G187" s="22" t="str">
        <f t="shared" si="16"/>
        <v>54421.57523</v>
      </c>
      <c r="H187" s="12">
        <f t="shared" si="17"/>
        <v>1948</v>
      </c>
      <c r="I187" s="74" t="s">
        <v>1254</v>
      </c>
      <c r="J187" s="75" t="s">
        <v>1255</v>
      </c>
      <c r="K187" s="74" t="s">
        <v>1256</v>
      </c>
      <c r="L187" s="74" t="s">
        <v>1257</v>
      </c>
      <c r="M187" s="75" t="s">
        <v>782</v>
      </c>
      <c r="N187" s="75" t="s">
        <v>1011</v>
      </c>
      <c r="O187" s="76" t="s">
        <v>1012</v>
      </c>
      <c r="P187" s="77" t="s">
        <v>1013</v>
      </c>
    </row>
    <row r="188" spans="1:16" ht="12.75" customHeight="1" thickBot="1" x14ac:dyDescent="0.25">
      <c r="A188" s="12" t="str">
        <f t="shared" si="12"/>
        <v>IBVS 6114 </v>
      </c>
      <c r="B188" s="18" t="str">
        <f t="shared" si="13"/>
        <v>I</v>
      </c>
      <c r="C188" s="12">
        <f t="shared" si="14"/>
        <v>54427.490210000004</v>
      </c>
      <c r="D188" s="22" t="str">
        <f t="shared" si="15"/>
        <v>vis</v>
      </c>
      <c r="E188" s="73">
        <f>VLOOKUP(C188,'Active 2'!C$21:E$971,3,FALSE)</f>
        <v>15640.949403759379</v>
      </c>
      <c r="F188" s="18" t="s">
        <v>141</v>
      </c>
      <c r="G188" s="22" t="str">
        <f t="shared" si="16"/>
        <v>54427.49021</v>
      </c>
      <c r="H188" s="12">
        <f t="shared" si="17"/>
        <v>1954</v>
      </c>
      <c r="I188" s="74" t="s">
        <v>1258</v>
      </c>
      <c r="J188" s="75" t="s">
        <v>1259</v>
      </c>
      <c r="K188" s="74" t="s">
        <v>1260</v>
      </c>
      <c r="L188" s="74" t="s">
        <v>1261</v>
      </c>
      <c r="M188" s="75" t="s">
        <v>782</v>
      </c>
      <c r="N188" s="75" t="s">
        <v>1011</v>
      </c>
      <c r="O188" s="76" t="s">
        <v>1012</v>
      </c>
      <c r="P188" s="77" t="s">
        <v>1013</v>
      </c>
    </row>
    <row r="189" spans="1:16" ht="12.75" customHeight="1" thickBot="1" x14ac:dyDescent="0.25">
      <c r="A189" s="12" t="str">
        <f t="shared" si="12"/>
        <v>IBVS 6114 </v>
      </c>
      <c r="B189" s="18" t="str">
        <f t="shared" si="13"/>
        <v>I</v>
      </c>
      <c r="C189" s="12">
        <f t="shared" si="14"/>
        <v>54437.353969999996</v>
      </c>
      <c r="D189" s="22" t="str">
        <f t="shared" si="15"/>
        <v>vis</v>
      </c>
      <c r="E189" s="73">
        <f>VLOOKUP(C189,'Active 2'!C$21:E$971,3,FALSE)</f>
        <v>15650.951230982728</v>
      </c>
      <c r="F189" s="18" t="s">
        <v>141</v>
      </c>
      <c r="G189" s="22" t="str">
        <f t="shared" si="16"/>
        <v>54437.35397</v>
      </c>
      <c r="H189" s="12">
        <f t="shared" si="17"/>
        <v>1964</v>
      </c>
      <c r="I189" s="74" t="s">
        <v>1262</v>
      </c>
      <c r="J189" s="75" t="s">
        <v>1263</v>
      </c>
      <c r="K189" s="74" t="s">
        <v>1264</v>
      </c>
      <c r="L189" s="74" t="s">
        <v>1265</v>
      </c>
      <c r="M189" s="75" t="s">
        <v>782</v>
      </c>
      <c r="N189" s="75" t="s">
        <v>1011</v>
      </c>
      <c r="O189" s="76" t="s">
        <v>1012</v>
      </c>
      <c r="P189" s="77" t="s">
        <v>1013</v>
      </c>
    </row>
    <row r="190" spans="1:16" ht="12.75" customHeight="1" thickBot="1" x14ac:dyDescent="0.25">
      <c r="A190" s="12" t="str">
        <f t="shared" si="12"/>
        <v>IBVS 6114 </v>
      </c>
      <c r="B190" s="18" t="str">
        <f t="shared" si="13"/>
        <v>I</v>
      </c>
      <c r="C190" s="12">
        <f t="shared" si="14"/>
        <v>54438.340279999997</v>
      </c>
      <c r="D190" s="22" t="str">
        <f t="shared" si="15"/>
        <v>vis</v>
      </c>
      <c r="E190" s="73">
        <f>VLOOKUP(C190,'Active 2'!C$21:E$971,3,FALSE)</f>
        <v>15651.951346781234</v>
      </c>
      <c r="F190" s="18" t="s">
        <v>141</v>
      </c>
      <c r="G190" s="22" t="str">
        <f t="shared" si="16"/>
        <v>54438.34028</v>
      </c>
      <c r="H190" s="12">
        <f t="shared" si="17"/>
        <v>1965</v>
      </c>
      <c r="I190" s="74" t="s">
        <v>1266</v>
      </c>
      <c r="J190" s="75" t="s">
        <v>1267</v>
      </c>
      <c r="K190" s="74" t="s">
        <v>1268</v>
      </c>
      <c r="L190" s="74" t="s">
        <v>1269</v>
      </c>
      <c r="M190" s="75" t="s">
        <v>782</v>
      </c>
      <c r="N190" s="75" t="s">
        <v>1011</v>
      </c>
      <c r="O190" s="76" t="s">
        <v>1012</v>
      </c>
      <c r="P190" s="77" t="s">
        <v>1013</v>
      </c>
    </row>
    <row r="191" spans="1:16" ht="12.75" customHeight="1" thickBot="1" x14ac:dyDescent="0.25">
      <c r="A191" s="12" t="str">
        <f t="shared" si="12"/>
        <v>IBVS 6114 </v>
      </c>
      <c r="B191" s="18" t="str">
        <f t="shared" si="13"/>
        <v>I</v>
      </c>
      <c r="C191" s="12">
        <f t="shared" si="14"/>
        <v>54439.326580000001</v>
      </c>
      <c r="D191" s="22" t="str">
        <f t="shared" si="15"/>
        <v>vis</v>
      </c>
      <c r="E191" s="73">
        <f>VLOOKUP(C191,'Active 2'!C$21:E$971,3,FALSE)</f>
        <v>15652.951452439771</v>
      </c>
      <c r="F191" s="18" t="s">
        <v>141</v>
      </c>
      <c r="G191" s="22" t="str">
        <f t="shared" si="16"/>
        <v>54439.32658</v>
      </c>
      <c r="H191" s="12">
        <f t="shared" si="17"/>
        <v>1966</v>
      </c>
      <c r="I191" s="74" t="s">
        <v>1270</v>
      </c>
      <c r="J191" s="75" t="s">
        <v>1271</v>
      </c>
      <c r="K191" s="74" t="s">
        <v>1272</v>
      </c>
      <c r="L191" s="74" t="s">
        <v>1273</v>
      </c>
      <c r="M191" s="75" t="s">
        <v>782</v>
      </c>
      <c r="N191" s="75" t="s">
        <v>1011</v>
      </c>
      <c r="O191" s="76" t="s">
        <v>1012</v>
      </c>
      <c r="P191" s="77" t="s">
        <v>1013</v>
      </c>
    </row>
    <row r="192" spans="1:16" ht="12.75" customHeight="1" thickBot="1" x14ac:dyDescent="0.25">
      <c r="A192" s="12" t="str">
        <f t="shared" si="12"/>
        <v>IBVS 6114 </v>
      </c>
      <c r="B192" s="18" t="str">
        <f t="shared" si="13"/>
        <v>I</v>
      </c>
      <c r="C192" s="12">
        <f t="shared" si="14"/>
        <v>54441.296649999997</v>
      </c>
      <c r="D192" s="22" t="str">
        <f t="shared" si="15"/>
        <v>vis</v>
      </c>
      <c r="E192" s="73">
        <f>VLOOKUP(C192,'Active 2'!C$21:E$971,3,FALSE)</f>
        <v>15654.949098343348</v>
      </c>
      <c r="F192" s="18" t="s">
        <v>141</v>
      </c>
      <c r="G192" s="22" t="str">
        <f t="shared" si="16"/>
        <v>54441.29665</v>
      </c>
      <c r="H192" s="12">
        <f t="shared" si="17"/>
        <v>1968</v>
      </c>
      <c r="I192" s="74" t="s">
        <v>1274</v>
      </c>
      <c r="J192" s="75" t="s">
        <v>1275</v>
      </c>
      <c r="K192" s="74" t="s">
        <v>1276</v>
      </c>
      <c r="L192" s="74" t="s">
        <v>1277</v>
      </c>
      <c r="M192" s="75" t="s">
        <v>782</v>
      </c>
      <c r="N192" s="75" t="s">
        <v>1011</v>
      </c>
      <c r="O192" s="76" t="s">
        <v>1012</v>
      </c>
      <c r="P192" s="77" t="s">
        <v>1013</v>
      </c>
    </row>
    <row r="193" spans="1:16" ht="12.75" customHeight="1" thickBot="1" x14ac:dyDescent="0.25">
      <c r="A193" s="12" t="str">
        <f t="shared" si="12"/>
        <v>IBVS 6114 </v>
      </c>
      <c r="B193" s="18" t="str">
        <f t="shared" si="13"/>
        <v>I</v>
      </c>
      <c r="C193" s="12">
        <f t="shared" si="14"/>
        <v>54444.255819999998</v>
      </c>
      <c r="D193" s="22" t="str">
        <f t="shared" si="15"/>
        <v>vis</v>
      </c>
      <c r="E193" s="73">
        <f>VLOOKUP(C193,'Active 2'!C$21:E$971,3,FALSE)</f>
        <v>15657.949689098248</v>
      </c>
      <c r="F193" s="18" t="s">
        <v>141</v>
      </c>
      <c r="G193" s="22" t="str">
        <f t="shared" si="16"/>
        <v>54444.25582</v>
      </c>
      <c r="H193" s="12">
        <f t="shared" si="17"/>
        <v>1971</v>
      </c>
      <c r="I193" s="74" t="s">
        <v>1278</v>
      </c>
      <c r="J193" s="75" t="s">
        <v>1279</v>
      </c>
      <c r="K193" s="74" t="s">
        <v>1280</v>
      </c>
      <c r="L193" s="74" t="s">
        <v>1281</v>
      </c>
      <c r="M193" s="75" t="s">
        <v>782</v>
      </c>
      <c r="N193" s="75" t="s">
        <v>1011</v>
      </c>
      <c r="O193" s="76" t="s">
        <v>1012</v>
      </c>
      <c r="P193" s="77" t="s">
        <v>1013</v>
      </c>
    </row>
    <row r="194" spans="1:16" ht="12.75" customHeight="1" thickBot="1" x14ac:dyDescent="0.25">
      <c r="A194" s="12" t="str">
        <f t="shared" si="12"/>
        <v>JAAVSO 36(2);186 </v>
      </c>
      <c r="B194" s="18" t="str">
        <f t="shared" si="13"/>
        <v>I</v>
      </c>
      <c r="C194" s="12">
        <f t="shared" si="14"/>
        <v>54688.827400000002</v>
      </c>
      <c r="D194" s="22" t="str">
        <f t="shared" si="15"/>
        <v>vis</v>
      </c>
      <c r="E194" s="73">
        <f>VLOOKUP(C194,'Active 2'!C$21:E$971,3,FALSE)</f>
        <v>15905.944641013481</v>
      </c>
      <c r="F194" s="18" t="s">
        <v>141</v>
      </c>
      <c r="G194" s="22" t="str">
        <f t="shared" si="16"/>
        <v>54688.8274</v>
      </c>
      <c r="H194" s="12">
        <f t="shared" si="17"/>
        <v>2219</v>
      </c>
      <c r="I194" s="74" t="s">
        <v>1282</v>
      </c>
      <c r="J194" s="75" t="s">
        <v>1283</v>
      </c>
      <c r="K194" s="74" t="s">
        <v>1284</v>
      </c>
      <c r="L194" s="74" t="s">
        <v>1285</v>
      </c>
      <c r="M194" s="75" t="s">
        <v>782</v>
      </c>
      <c r="N194" s="75" t="s">
        <v>912</v>
      </c>
      <c r="O194" s="76" t="s">
        <v>533</v>
      </c>
      <c r="P194" s="77" t="s">
        <v>1286</v>
      </c>
    </row>
    <row r="195" spans="1:16" ht="12.75" customHeight="1" thickBot="1" x14ac:dyDescent="0.25">
      <c r="A195" s="12" t="str">
        <f t="shared" si="12"/>
        <v>IBVS 5897 </v>
      </c>
      <c r="B195" s="18" t="str">
        <f t="shared" si="13"/>
        <v>I</v>
      </c>
      <c r="C195" s="12">
        <f t="shared" si="14"/>
        <v>54711.509700000002</v>
      </c>
      <c r="D195" s="22" t="str">
        <f t="shared" si="15"/>
        <v>vis</v>
      </c>
      <c r="E195" s="73">
        <f>VLOOKUP(C195,'Active 2'!C$21:E$971,3,FALSE)</f>
        <v>15928.944434766405</v>
      </c>
      <c r="F195" s="18" t="s">
        <v>141</v>
      </c>
      <c r="G195" s="22" t="str">
        <f t="shared" si="16"/>
        <v>54711.5097</v>
      </c>
      <c r="H195" s="12">
        <f t="shared" si="17"/>
        <v>2242</v>
      </c>
      <c r="I195" s="74" t="s">
        <v>1287</v>
      </c>
      <c r="J195" s="75" t="s">
        <v>1288</v>
      </c>
      <c r="K195" s="74" t="s">
        <v>1289</v>
      </c>
      <c r="L195" s="74" t="s">
        <v>1290</v>
      </c>
      <c r="M195" s="75" t="s">
        <v>782</v>
      </c>
      <c r="N195" s="75" t="s">
        <v>1291</v>
      </c>
      <c r="O195" s="76" t="s">
        <v>1292</v>
      </c>
      <c r="P195" s="77" t="s">
        <v>1293</v>
      </c>
    </row>
    <row r="196" spans="1:16" ht="12.75" customHeight="1" thickBot="1" x14ac:dyDescent="0.25">
      <c r="A196" s="12" t="str">
        <f t="shared" si="12"/>
        <v> JAAVSO 39;177 </v>
      </c>
      <c r="B196" s="18" t="str">
        <f t="shared" si="13"/>
        <v>II</v>
      </c>
      <c r="C196" s="12">
        <f t="shared" si="14"/>
        <v>54743.559600000001</v>
      </c>
      <c r="D196" s="22" t="str">
        <f t="shared" si="15"/>
        <v>vis</v>
      </c>
      <c r="E196" s="73">
        <f>VLOOKUP(C196,'Active 2'!C$21:E$971,3,FALSE)</f>
        <v>15961.442950781175</v>
      </c>
      <c r="F196" s="18" t="s">
        <v>141</v>
      </c>
      <c r="G196" s="22" t="str">
        <f t="shared" si="16"/>
        <v>54743.5596</v>
      </c>
      <c r="H196" s="12">
        <f t="shared" si="17"/>
        <v>2274.5</v>
      </c>
      <c r="I196" s="74" t="s">
        <v>1294</v>
      </c>
      <c r="J196" s="75" t="s">
        <v>1295</v>
      </c>
      <c r="K196" s="74" t="s">
        <v>1296</v>
      </c>
      <c r="L196" s="74" t="s">
        <v>1297</v>
      </c>
      <c r="M196" s="75" t="s">
        <v>782</v>
      </c>
      <c r="N196" s="75" t="s">
        <v>141</v>
      </c>
      <c r="O196" s="76" t="s">
        <v>788</v>
      </c>
      <c r="P196" s="76" t="s">
        <v>1298</v>
      </c>
    </row>
    <row r="197" spans="1:16" ht="12.75" customHeight="1" thickBot="1" x14ac:dyDescent="0.25">
      <c r="A197" s="12" t="str">
        <f t="shared" si="12"/>
        <v> JAAVSO 39;177 </v>
      </c>
      <c r="B197" s="18" t="str">
        <f t="shared" si="13"/>
        <v>II</v>
      </c>
      <c r="C197" s="12">
        <f t="shared" si="14"/>
        <v>54743.5599</v>
      </c>
      <c r="D197" s="22" t="str">
        <f t="shared" si="15"/>
        <v>vis</v>
      </c>
      <c r="E197" s="73">
        <f>VLOOKUP(C197,'Active 2'!C$21:E$971,3,FALSE)</f>
        <v>15961.443254980401</v>
      </c>
      <c r="F197" s="18" t="s">
        <v>141</v>
      </c>
      <c r="G197" s="22" t="str">
        <f t="shared" si="16"/>
        <v>54743.5599</v>
      </c>
      <c r="H197" s="12">
        <f t="shared" si="17"/>
        <v>2274.5</v>
      </c>
      <c r="I197" s="74" t="s">
        <v>1299</v>
      </c>
      <c r="J197" s="75" t="s">
        <v>1300</v>
      </c>
      <c r="K197" s="74" t="s">
        <v>1296</v>
      </c>
      <c r="L197" s="74" t="s">
        <v>1301</v>
      </c>
      <c r="M197" s="75" t="s">
        <v>782</v>
      </c>
      <c r="N197" s="75" t="s">
        <v>78</v>
      </c>
      <c r="O197" s="76" t="s">
        <v>788</v>
      </c>
      <c r="P197" s="76" t="s">
        <v>1298</v>
      </c>
    </row>
    <row r="198" spans="1:16" ht="12.75" customHeight="1" thickBot="1" x14ac:dyDescent="0.25">
      <c r="A198" s="12" t="str">
        <f t="shared" si="12"/>
        <v>IBVS 5871 </v>
      </c>
      <c r="B198" s="18" t="str">
        <f t="shared" si="13"/>
        <v>I</v>
      </c>
      <c r="C198" s="12">
        <f t="shared" si="14"/>
        <v>54774.622300000003</v>
      </c>
      <c r="D198" s="22" t="str">
        <f t="shared" si="15"/>
        <v>vis</v>
      </c>
      <c r="E198" s="73">
        <f>VLOOKUP(C198,'Active 2'!C$21:E$971,3,FALSE)</f>
        <v>15992.940448539735</v>
      </c>
      <c r="F198" s="18" t="s">
        <v>141</v>
      </c>
      <c r="G198" s="22" t="str">
        <f t="shared" si="16"/>
        <v>54774.6223</v>
      </c>
      <c r="H198" s="12">
        <f t="shared" si="17"/>
        <v>2306</v>
      </c>
      <c r="I198" s="74" t="s">
        <v>1302</v>
      </c>
      <c r="J198" s="75" t="s">
        <v>1303</v>
      </c>
      <c r="K198" s="74" t="s">
        <v>1304</v>
      </c>
      <c r="L198" s="74" t="s">
        <v>1305</v>
      </c>
      <c r="M198" s="75" t="s">
        <v>782</v>
      </c>
      <c r="N198" s="75" t="s">
        <v>141</v>
      </c>
      <c r="O198" s="76" t="s">
        <v>524</v>
      </c>
      <c r="P198" s="77" t="s">
        <v>1306</v>
      </c>
    </row>
    <row r="199" spans="1:16" ht="12.75" customHeight="1" thickBot="1" x14ac:dyDescent="0.25">
      <c r="A199" s="12" t="str">
        <f t="shared" si="12"/>
        <v>JAAVSO 37(1);44 </v>
      </c>
      <c r="B199" s="18" t="str">
        <f t="shared" si="13"/>
        <v>II</v>
      </c>
      <c r="C199" s="12">
        <f t="shared" si="14"/>
        <v>54816.536099999998</v>
      </c>
      <c r="D199" s="22" t="str">
        <f t="shared" si="15"/>
        <v>vis</v>
      </c>
      <c r="E199" s="73">
        <f>VLOOKUP(C199,'Active 2'!C$21:E$971,3,FALSE)</f>
        <v>16035.440933737496</v>
      </c>
      <c r="F199" s="18" t="s">
        <v>141</v>
      </c>
      <c r="G199" s="22" t="str">
        <f t="shared" si="16"/>
        <v>54816.5361</v>
      </c>
      <c r="H199" s="12">
        <f t="shared" si="17"/>
        <v>2348.5</v>
      </c>
      <c r="I199" s="74" t="s">
        <v>1316</v>
      </c>
      <c r="J199" s="75" t="s">
        <v>1317</v>
      </c>
      <c r="K199" s="74" t="s">
        <v>1318</v>
      </c>
      <c r="L199" s="74" t="s">
        <v>1319</v>
      </c>
      <c r="M199" s="75" t="s">
        <v>782</v>
      </c>
      <c r="N199" s="75" t="s">
        <v>783</v>
      </c>
      <c r="O199" s="76" t="s">
        <v>533</v>
      </c>
      <c r="P199" s="77" t="s">
        <v>1320</v>
      </c>
    </row>
    <row r="200" spans="1:16" ht="12.75" customHeight="1" thickBot="1" x14ac:dyDescent="0.25">
      <c r="A200" s="12" t="str">
        <f t="shared" si="12"/>
        <v> JAAVSO 38;120 </v>
      </c>
      <c r="B200" s="18" t="str">
        <f t="shared" si="13"/>
        <v>II</v>
      </c>
      <c r="C200" s="12">
        <f t="shared" si="14"/>
        <v>55092.6659</v>
      </c>
      <c r="D200" s="22" t="str">
        <f t="shared" si="15"/>
        <v>vis</v>
      </c>
      <c r="E200" s="73">
        <f>VLOOKUP(C200,'Active 2'!C$21:E$971,3,FALSE)</f>
        <v>16315.435839414446</v>
      </c>
      <c r="F200" s="18" t="s">
        <v>141</v>
      </c>
      <c r="G200" s="22" t="str">
        <f t="shared" si="16"/>
        <v>55092.6659</v>
      </c>
      <c r="H200" s="12">
        <f t="shared" si="17"/>
        <v>2628.5</v>
      </c>
      <c r="I200" s="74" t="s">
        <v>1327</v>
      </c>
      <c r="J200" s="75" t="s">
        <v>1328</v>
      </c>
      <c r="K200" s="74" t="s">
        <v>1329</v>
      </c>
      <c r="L200" s="74" t="s">
        <v>1330</v>
      </c>
      <c r="M200" s="75" t="s">
        <v>782</v>
      </c>
      <c r="N200" s="75" t="s">
        <v>783</v>
      </c>
      <c r="O200" s="76" t="s">
        <v>533</v>
      </c>
      <c r="P200" s="76" t="s">
        <v>1331</v>
      </c>
    </row>
    <row r="201" spans="1:16" ht="12.75" customHeight="1" thickBot="1" x14ac:dyDescent="0.25">
      <c r="A201" s="12" t="str">
        <f t="shared" si="12"/>
        <v> JAAVSO 38;120 </v>
      </c>
      <c r="B201" s="18" t="str">
        <f t="shared" si="13"/>
        <v>I</v>
      </c>
      <c r="C201" s="12">
        <f t="shared" si="14"/>
        <v>55206.570099999997</v>
      </c>
      <c r="D201" s="22" t="str">
        <f t="shared" si="15"/>
        <v>vis</v>
      </c>
      <c r="E201" s="73">
        <f>VLOOKUP(C201,'Active 2'!C$21:E$971,3,FALSE)</f>
        <v>16430.934404709489</v>
      </c>
      <c r="F201" s="18" t="s">
        <v>141</v>
      </c>
      <c r="G201" s="22" t="str">
        <f t="shared" si="16"/>
        <v>55206.5701</v>
      </c>
      <c r="H201" s="12">
        <f t="shared" si="17"/>
        <v>2744</v>
      </c>
      <c r="I201" s="74" t="s">
        <v>1341</v>
      </c>
      <c r="J201" s="75" t="s">
        <v>1342</v>
      </c>
      <c r="K201" s="74" t="s">
        <v>1343</v>
      </c>
      <c r="L201" s="74" t="s">
        <v>1344</v>
      </c>
      <c r="M201" s="75" t="s">
        <v>782</v>
      </c>
      <c r="N201" s="75" t="s">
        <v>783</v>
      </c>
      <c r="O201" s="76" t="s">
        <v>533</v>
      </c>
      <c r="P201" s="76" t="s">
        <v>1331</v>
      </c>
    </row>
    <row r="202" spans="1:16" ht="12.75" customHeight="1" thickBot="1" x14ac:dyDescent="0.25">
      <c r="A202" s="12" t="str">
        <f t="shared" si="12"/>
        <v> JAAVSO 39;94 </v>
      </c>
      <c r="B202" s="18" t="str">
        <f t="shared" si="13"/>
        <v>I</v>
      </c>
      <c r="C202" s="12">
        <f t="shared" si="14"/>
        <v>55407.751900000003</v>
      </c>
      <c r="D202" s="22" t="str">
        <f t="shared" si="15"/>
        <v>vis</v>
      </c>
      <c r="E202" s="73">
        <f>VLOOKUP(C202,'Active 2'!C$21:E$971,3,FALSE)</f>
        <v>16634.932231510218</v>
      </c>
      <c r="F202" s="18" t="s">
        <v>141</v>
      </c>
      <c r="G202" s="22" t="str">
        <f t="shared" si="16"/>
        <v>55407.7519</v>
      </c>
      <c r="H202" s="12">
        <f t="shared" si="17"/>
        <v>2948</v>
      </c>
      <c r="I202" s="74" t="s">
        <v>1345</v>
      </c>
      <c r="J202" s="75" t="s">
        <v>1346</v>
      </c>
      <c r="K202" s="74" t="s">
        <v>1347</v>
      </c>
      <c r="L202" s="74" t="s">
        <v>1348</v>
      </c>
      <c r="M202" s="75" t="s">
        <v>782</v>
      </c>
      <c r="N202" s="75" t="s">
        <v>783</v>
      </c>
      <c r="O202" s="76" t="s">
        <v>1349</v>
      </c>
      <c r="P202" s="76" t="s">
        <v>1350</v>
      </c>
    </row>
    <row r="203" spans="1:16" ht="12.75" customHeight="1" thickBot="1" x14ac:dyDescent="0.25">
      <c r="A203" s="12" t="str">
        <f t="shared" ref="A203:A266" si="18">P203</f>
        <v>OEJV 0160 </v>
      </c>
      <c r="B203" s="18" t="str">
        <f t="shared" ref="B203:B266" si="19">IF(H203=INT(H203),"I","II")</f>
        <v>II</v>
      </c>
      <c r="C203" s="12">
        <f t="shared" ref="C203:C266" si="20">1*G203</f>
        <v>55831.327490000003</v>
      </c>
      <c r="D203" s="22" t="str">
        <f t="shared" ref="D203:D266" si="21">VLOOKUP(F203,I$1:J$5,2,FALSE)</f>
        <v>vis</v>
      </c>
      <c r="E203" s="73">
        <f>VLOOKUP(C203,'Active 2'!C$21:E$971,3,FALSE)</f>
        <v>17064.436788313236</v>
      </c>
      <c r="F203" s="18" t="s">
        <v>141</v>
      </c>
      <c r="G203" s="22" t="str">
        <f t="shared" ref="G203:G266" si="22">MID(I203,3,LEN(I203)-3)</f>
        <v>55831.32749</v>
      </c>
      <c r="H203" s="12">
        <f t="shared" ref="H203:H266" si="23">1*K203</f>
        <v>3377.5</v>
      </c>
      <c r="I203" s="74" t="s">
        <v>1365</v>
      </c>
      <c r="J203" s="75" t="s">
        <v>1366</v>
      </c>
      <c r="K203" s="74" t="s">
        <v>1367</v>
      </c>
      <c r="L203" s="74" t="s">
        <v>1368</v>
      </c>
      <c r="M203" s="75" t="s">
        <v>782</v>
      </c>
      <c r="N203" s="75" t="s">
        <v>134</v>
      </c>
      <c r="O203" s="76" t="s">
        <v>1369</v>
      </c>
      <c r="P203" s="77" t="s">
        <v>1370</v>
      </c>
    </row>
    <row r="204" spans="1:16" ht="12.75" customHeight="1" thickBot="1" x14ac:dyDescent="0.25">
      <c r="A204" s="12" t="str">
        <f t="shared" si="18"/>
        <v> JAAVSO 41;122 </v>
      </c>
      <c r="B204" s="18" t="str">
        <f t="shared" si="19"/>
        <v>I</v>
      </c>
      <c r="C204" s="12">
        <f t="shared" si="20"/>
        <v>56196.722199999997</v>
      </c>
      <c r="D204" s="22" t="str">
        <f t="shared" si="21"/>
        <v>vis</v>
      </c>
      <c r="E204" s="73">
        <f>VLOOKUP(C204,'Active 2'!C$21:E$971,3,FALSE)</f>
        <v>17434.946082715011</v>
      </c>
      <c r="F204" s="18" t="s">
        <v>141</v>
      </c>
      <c r="G204" s="22" t="str">
        <f t="shared" si="22"/>
        <v>56196.7222</v>
      </c>
      <c r="H204" s="12">
        <f t="shared" si="23"/>
        <v>3748</v>
      </c>
      <c r="I204" s="74" t="s">
        <v>1375</v>
      </c>
      <c r="J204" s="75" t="s">
        <v>1376</v>
      </c>
      <c r="K204" s="74" t="s">
        <v>1377</v>
      </c>
      <c r="L204" s="74" t="s">
        <v>1378</v>
      </c>
      <c r="M204" s="75" t="s">
        <v>782</v>
      </c>
      <c r="N204" s="75" t="s">
        <v>141</v>
      </c>
      <c r="O204" s="76" t="s">
        <v>533</v>
      </c>
      <c r="P204" s="76" t="s">
        <v>1379</v>
      </c>
    </row>
    <row r="205" spans="1:16" ht="12.75" customHeight="1" thickBot="1" x14ac:dyDescent="0.25">
      <c r="A205" s="12" t="str">
        <f t="shared" si="18"/>
        <v>BAVM 231 </v>
      </c>
      <c r="B205" s="18" t="str">
        <f t="shared" si="19"/>
        <v>I</v>
      </c>
      <c r="C205" s="12">
        <f t="shared" si="20"/>
        <v>56219.406499999997</v>
      </c>
      <c r="D205" s="22" t="str">
        <f t="shared" si="21"/>
        <v>vis</v>
      </c>
      <c r="E205" s="73">
        <f>VLOOKUP(C205,'Active 2'!C$21:E$971,3,FALSE)</f>
        <v>17457.947904462784</v>
      </c>
      <c r="F205" s="18" t="s">
        <v>141</v>
      </c>
      <c r="G205" s="22" t="str">
        <f t="shared" si="22"/>
        <v>56219.4065</v>
      </c>
      <c r="H205" s="12">
        <f t="shared" si="23"/>
        <v>3771</v>
      </c>
      <c r="I205" s="74" t="s">
        <v>1380</v>
      </c>
      <c r="J205" s="75" t="s">
        <v>1381</v>
      </c>
      <c r="K205" s="74" t="s">
        <v>1382</v>
      </c>
      <c r="L205" s="74" t="s">
        <v>1383</v>
      </c>
      <c r="M205" s="75" t="s">
        <v>782</v>
      </c>
      <c r="N205" s="75" t="s">
        <v>905</v>
      </c>
      <c r="O205" s="76" t="s">
        <v>716</v>
      </c>
      <c r="P205" s="77" t="s">
        <v>1384</v>
      </c>
    </row>
    <row r="206" spans="1:16" ht="12.75" customHeight="1" thickBot="1" x14ac:dyDescent="0.25">
      <c r="A206" s="12" t="str">
        <f t="shared" si="18"/>
        <v>BAVM 231 </v>
      </c>
      <c r="B206" s="18" t="str">
        <f t="shared" si="19"/>
        <v>I</v>
      </c>
      <c r="C206" s="12">
        <f t="shared" si="20"/>
        <v>56225.323499999999</v>
      </c>
      <c r="D206" s="22" t="str">
        <f t="shared" si="21"/>
        <v>vis</v>
      </c>
      <c r="E206" s="73">
        <f>VLOOKUP(C206,'Active 2'!C$21:E$971,3,FALSE)</f>
        <v>17463.947727216033</v>
      </c>
      <c r="F206" s="18" t="s">
        <v>141</v>
      </c>
      <c r="G206" s="22" t="str">
        <f t="shared" si="22"/>
        <v>56225.3235</v>
      </c>
      <c r="H206" s="12">
        <f t="shared" si="23"/>
        <v>3777</v>
      </c>
      <c r="I206" s="74" t="s">
        <v>1385</v>
      </c>
      <c r="J206" s="75" t="s">
        <v>1386</v>
      </c>
      <c r="K206" s="74" t="s">
        <v>1387</v>
      </c>
      <c r="L206" s="74" t="s">
        <v>1388</v>
      </c>
      <c r="M206" s="75" t="s">
        <v>782</v>
      </c>
      <c r="N206" s="75" t="s">
        <v>912</v>
      </c>
      <c r="O206" s="76" t="s">
        <v>968</v>
      </c>
      <c r="P206" s="77" t="s">
        <v>1384</v>
      </c>
    </row>
    <row r="207" spans="1:16" ht="12.75" customHeight="1" thickBot="1" x14ac:dyDescent="0.25">
      <c r="A207" s="12" t="str">
        <f t="shared" si="18"/>
        <v>IBVS 6042 </v>
      </c>
      <c r="B207" s="18" t="str">
        <f t="shared" si="19"/>
        <v>II</v>
      </c>
      <c r="C207" s="12">
        <f t="shared" si="20"/>
        <v>56237.650099999999</v>
      </c>
      <c r="D207" s="22" t="str">
        <f t="shared" si="21"/>
        <v>vis</v>
      </c>
      <c r="E207" s="73">
        <f>VLOOKUP(C207,'Active 2'!C$21:E$971,3,FALSE)</f>
        <v>17476.446867853218</v>
      </c>
      <c r="F207" s="18" t="s">
        <v>141</v>
      </c>
      <c r="G207" s="22" t="str">
        <f t="shared" si="22"/>
        <v>56237.6501</v>
      </c>
      <c r="H207" s="12">
        <f t="shared" si="23"/>
        <v>3789.5</v>
      </c>
      <c r="I207" s="74" t="s">
        <v>1389</v>
      </c>
      <c r="J207" s="75" t="s">
        <v>1390</v>
      </c>
      <c r="K207" s="74" t="s">
        <v>1391</v>
      </c>
      <c r="L207" s="74" t="s">
        <v>1392</v>
      </c>
      <c r="M207" s="75" t="s">
        <v>782</v>
      </c>
      <c r="N207" s="75" t="s">
        <v>141</v>
      </c>
      <c r="O207" s="76" t="s">
        <v>524</v>
      </c>
      <c r="P207" s="77" t="s">
        <v>1393</v>
      </c>
    </row>
    <row r="208" spans="1:16" ht="12.75" customHeight="1" thickBot="1" x14ac:dyDescent="0.25">
      <c r="A208" s="12" t="str">
        <f t="shared" si="18"/>
        <v> JAAVSO 41;328 </v>
      </c>
      <c r="B208" s="18" t="str">
        <f t="shared" si="19"/>
        <v>II</v>
      </c>
      <c r="C208" s="12">
        <f t="shared" si="20"/>
        <v>56508.860800000002</v>
      </c>
      <c r="D208" s="22" t="str">
        <f t="shared" si="21"/>
        <v>vis</v>
      </c>
      <c r="E208" s="73">
        <f>VLOOKUP(C208,'Active 2'!C$21:E$971,3,FALSE)</f>
        <v>17751.453818805559</v>
      </c>
      <c r="F208" s="18" t="s">
        <v>141</v>
      </c>
      <c r="G208" s="22" t="str">
        <f t="shared" si="22"/>
        <v>56508.8608</v>
      </c>
      <c r="H208" s="12">
        <f t="shared" si="23"/>
        <v>4064.5</v>
      </c>
      <c r="I208" s="74" t="s">
        <v>1394</v>
      </c>
      <c r="J208" s="75" t="s">
        <v>1395</v>
      </c>
      <c r="K208" s="74" t="s">
        <v>1396</v>
      </c>
      <c r="L208" s="74" t="s">
        <v>1397</v>
      </c>
      <c r="M208" s="75" t="s">
        <v>782</v>
      </c>
      <c r="N208" s="75" t="s">
        <v>141</v>
      </c>
      <c r="O208" s="76" t="s">
        <v>533</v>
      </c>
      <c r="P208" s="76" t="s">
        <v>1398</v>
      </c>
    </row>
    <row r="209" spans="1:16" ht="12.75" customHeight="1" thickBot="1" x14ac:dyDescent="0.25">
      <c r="A209" s="12" t="str">
        <f t="shared" si="18"/>
        <v>OEJV 0160 </v>
      </c>
      <c r="B209" s="18" t="str">
        <f t="shared" si="19"/>
        <v>II</v>
      </c>
      <c r="C209" s="12">
        <f t="shared" si="20"/>
        <v>56535.490839999999</v>
      </c>
      <c r="D209" s="22" t="str">
        <f t="shared" si="21"/>
        <v>vis</v>
      </c>
      <c r="E209" s="73">
        <f>VLOOKUP(C209,'Active 2'!C$21:E$971,3,FALSE)</f>
        <v>17778.45661074606</v>
      </c>
      <c r="F209" s="18" t="s">
        <v>141</v>
      </c>
      <c r="G209" s="22" t="str">
        <f t="shared" si="22"/>
        <v>56535.49084</v>
      </c>
      <c r="H209" s="12">
        <f t="shared" si="23"/>
        <v>4091.5</v>
      </c>
      <c r="I209" s="74" t="s">
        <v>1399</v>
      </c>
      <c r="J209" s="75" t="s">
        <v>1400</v>
      </c>
      <c r="K209" s="74" t="s">
        <v>1401</v>
      </c>
      <c r="L209" s="74" t="s">
        <v>1402</v>
      </c>
      <c r="M209" s="75" t="s">
        <v>782</v>
      </c>
      <c r="N209" s="75" t="s">
        <v>141</v>
      </c>
      <c r="O209" s="76" t="s">
        <v>1403</v>
      </c>
      <c r="P209" s="77" t="s">
        <v>1370</v>
      </c>
    </row>
    <row r="210" spans="1:16" ht="12.75" customHeight="1" thickBot="1" x14ac:dyDescent="0.25">
      <c r="A210" s="12" t="str">
        <f t="shared" si="18"/>
        <v>BAVM 234 </v>
      </c>
      <c r="B210" s="18" t="str">
        <f t="shared" si="19"/>
        <v>II</v>
      </c>
      <c r="C210" s="12">
        <f t="shared" si="20"/>
        <v>56615.374900000003</v>
      </c>
      <c r="D210" s="22" t="str">
        <f t="shared" si="21"/>
        <v>vis</v>
      </c>
      <c r="E210" s="73">
        <f>VLOOKUP(C210,'Active 2'!C$21:E$971,3,FALSE)</f>
        <v>17859.458841743195</v>
      </c>
      <c r="F210" s="18" t="s">
        <v>141</v>
      </c>
      <c r="G210" s="22" t="str">
        <f t="shared" si="22"/>
        <v>56615.3749</v>
      </c>
      <c r="H210" s="12">
        <f t="shared" si="23"/>
        <v>4172.5</v>
      </c>
      <c r="I210" s="74" t="s">
        <v>1404</v>
      </c>
      <c r="J210" s="75" t="s">
        <v>1405</v>
      </c>
      <c r="K210" s="74" t="s">
        <v>1406</v>
      </c>
      <c r="L210" s="74" t="s">
        <v>1407</v>
      </c>
      <c r="M210" s="75" t="s">
        <v>782</v>
      </c>
      <c r="N210" s="75" t="s">
        <v>912</v>
      </c>
      <c r="O210" s="76" t="s">
        <v>968</v>
      </c>
      <c r="P210" s="77" t="s">
        <v>1408</v>
      </c>
    </row>
    <row r="211" spans="1:16" ht="12.75" customHeight="1" thickBot="1" x14ac:dyDescent="0.25">
      <c r="A211" s="12" t="str">
        <f t="shared" si="18"/>
        <v>IBVS 6131 </v>
      </c>
      <c r="B211" s="18" t="str">
        <f t="shared" si="19"/>
        <v>II</v>
      </c>
      <c r="C211" s="12">
        <f t="shared" si="20"/>
        <v>56955.616099999999</v>
      </c>
      <c r="D211" s="22" t="str">
        <f t="shared" si="21"/>
        <v>vis</v>
      </c>
      <c r="E211" s="73">
        <f>VLOOKUP(C211,'Active 2'!C$21:E$971,3,FALSE)</f>
        <v>18204.46254181979</v>
      </c>
      <c r="F211" s="18" t="s">
        <v>141</v>
      </c>
      <c r="G211" s="22" t="str">
        <f t="shared" si="22"/>
        <v>56955.6161</v>
      </c>
      <c r="H211" s="12">
        <f t="shared" si="23"/>
        <v>4517.5</v>
      </c>
      <c r="I211" s="74" t="s">
        <v>1409</v>
      </c>
      <c r="J211" s="75" t="s">
        <v>1410</v>
      </c>
      <c r="K211" s="74" t="s">
        <v>1411</v>
      </c>
      <c r="L211" s="74" t="s">
        <v>1412</v>
      </c>
      <c r="M211" s="75" t="s">
        <v>782</v>
      </c>
      <c r="N211" s="75" t="s">
        <v>1413</v>
      </c>
      <c r="O211" s="76" t="s">
        <v>898</v>
      </c>
      <c r="P211" s="77" t="s">
        <v>1414</v>
      </c>
    </row>
    <row r="212" spans="1:16" ht="12.75" customHeight="1" thickBot="1" x14ac:dyDescent="0.25">
      <c r="A212" s="12" t="str">
        <f t="shared" si="18"/>
        <v> PZ 6.283 </v>
      </c>
      <c r="B212" s="18" t="str">
        <f t="shared" si="19"/>
        <v>II</v>
      </c>
      <c r="C212" s="12">
        <f t="shared" si="20"/>
        <v>17469.374</v>
      </c>
      <c r="D212" s="22" t="str">
        <f t="shared" si="21"/>
        <v>vis</v>
      </c>
      <c r="E212" s="73">
        <f>VLOOKUP(C212,'Active 2'!C$21:E$971,3,FALSE)</f>
        <v>-21834.48520060621</v>
      </c>
      <c r="F212" s="18" t="s">
        <v>141</v>
      </c>
      <c r="G212" s="22" t="str">
        <f t="shared" si="22"/>
        <v>17469.374</v>
      </c>
      <c r="H212" s="12">
        <f t="shared" si="23"/>
        <v>-35521.5</v>
      </c>
      <c r="I212" s="74" t="s">
        <v>143</v>
      </c>
      <c r="J212" s="75" t="s">
        <v>144</v>
      </c>
      <c r="K212" s="74">
        <v>-35521.5</v>
      </c>
      <c r="L212" s="74" t="s">
        <v>145</v>
      </c>
      <c r="M212" s="75" t="s">
        <v>146</v>
      </c>
      <c r="N212" s="75"/>
      <c r="O212" s="76" t="s">
        <v>147</v>
      </c>
      <c r="P212" s="76" t="s">
        <v>148</v>
      </c>
    </row>
    <row r="213" spans="1:16" ht="12.75" customHeight="1" thickBot="1" x14ac:dyDescent="0.25">
      <c r="A213" s="12" t="str">
        <f t="shared" si="18"/>
        <v> PZ 6.283 </v>
      </c>
      <c r="B213" s="18" t="str">
        <f t="shared" si="19"/>
        <v>I</v>
      </c>
      <c r="C213" s="12">
        <f t="shared" si="20"/>
        <v>18241.076000000001</v>
      </c>
      <c r="D213" s="22" t="str">
        <f t="shared" si="21"/>
        <v>vis</v>
      </c>
      <c r="E213" s="73">
        <f>VLOOKUP(C213,'Active 2'!C$21:E$971,3,FALSE)</f>
        <v>-21051.981361104965</v>
      </c>
      <c r="F213" s="18" t="s">
        <v>141</v>
      </c>
      <c r="G213" s="22" t="str">
        <f t="shared" si="22"/>
        <v>18241.076</v>
      </c>
      <c r="H213" s="12">
        <f t="shared" si="23"/>
        <v>-34739</v>
      </c>
      <c r="I213" s="74" t="s">
        <v>149</v>
      </c>
      <c r="J213" s="75" t="s">
        <v>150</v>
      </c>
      <c r="K213" s="74">
        <v>-34739</v>
      </c>
      <c r="L213" s="74" t="s">
        <v>151</v>
      </c>
      <c r="M213" s="75" t="s">
        <v>146</v>
      </c>
      <c r="N213" s="75"/>
      <c r="O213" s="76" t="s">
        <v>147</v>
      </c>
      <c r="P213" s="76" t="s">
        <v>148</v>
      </c>
    </row>
    <row r="214" spans="1:16" ht="12.75" customHeight="1" thickBot="1" x14ac:dyDescent="0.25">
      <c r="A214" s="12" t="str">
        <f t="shared" si="18"/>
        <v> KVBB 4.26 </v>
      </c>
      <c r="B214" s="18" t="str">
        <f t="shared" si="19"/>
        <v>I</v>
      </c>
      <c r="C214" s="12">
        <f t="shared" si="20"/>
        <v>24711.493999999999</v>
      </c>
      <c r="D214" s="22" t="str">
        <f t="shared" si="21"/>
        <v>vis</v>
      </c>
      <c r="E214" s="73">
        <f>VLOOKUP(C214,'Active 2'!C$21:E$971,3,FALSE)</f>
        <v>-14490.994181885588</v>
      </c>
      <c r="F214" s="18" t="s">
        <v>141</v>
      </c>
      <c r="G214" s="22" t="str">
        <f t="shared" si="22"/>
        <v>24711.494</v>
      </c>
      <c r="H214" s="12">
        <f t="shared" si="23"/>
        <v>-28178</v>
      </c>
      <c r="I214" s="74" t="s">
        <v>152</v>
      </c>
      <c r="J214" s="75" t="s">
        <v>153</v>
      </c>
      <c r="K214" s="74">
        <v>-28178</v>
      </c>
      <c r="L214" s="74" t="s">
        <v>154</v>
      </c>
      <c r="M214" s="75" t="s">
        <v>146</v>
      </c>
      <c r="N214" s="75"/>
      <c r="O214" s="76" t="s">
        <v>155</v>
      </c>
      <c r="P214" s="76" t="s">
        <v>156</v>
      </c>
    </row>
    <row r="215" spans="1:16" ht="12.75" customHeight="1" thickBot="1" x14ac:dyDescent="0.25">
      <c r="A215" s="12" t="str">
        <f t="shared" si="18"/>
        <v> KVBB 4.26 </v>
      </c>
      <c r="B215" s="18" t="str">
        <f t="shared" si="19"/>
        <v>I</v>
      </c>
      <c r="C215" s="12">
        <f t="shared" si="20"/>
        <v>24714.465</v>
      </c>
      <c r="D215" s="22" t="str">
        <f t="shared" si="21"/>
        <v>vis</v>
      </c>
      <c r="E215" s="73">
        <f>VLOOKUP(C215,'Active 2'!C$21:E$971,3,FALSE)</f>
        <v>-14487.98159554117</v>
      </c>
      <c r="F215" s="18" t="s">
        <v>141</v>
      </c>
      <c r="G215" s="22" t="str">
        <f t="shared" si="22"/>
        <v>24714.465</v>
      </c>
      <c r="H215" s="12">
        <f t="shared" si="23"/>
        <v>-28175</v>
      </c>
      <c r="I215" s="74" t="s">
        <v>157</v>
      </c>
      <c r="J215" s="75" t="s">
        <v>158</v>
      </c>
      <c r="K215" s="74">
        <v>-28175</v>
      </c>
      <c r="L215" s="74" t="s">
        <v>159</v>
      </c>
      <c r="M215" s="75" t="s">
        <v>146</v>
      </c>
      <c r="N215" s="75"/>
      <c r="O215" s="76" t="s">
        <v>155</v>
      </c>
      <c r="P215" s="76" t="s">
        <v>156</v>
      </c>
    </row>
    <row r="216" spans="1:16" ht="12.75" customHeight="1" thickBot="1" x14ac:dyDescent="0.25">
      <c r="A216" s="12" t="str">
        <f t="shared" si="18"/>
        <v> KVBB 4.26 </v>
      </c>
      <c r="B216" s="18" t="str">
        <f t="shared" si="19"/>
        <v>I</v>
      </c>
      <c r="C216" s="12">
        <f t="shared" si="20"/>
        <v>24775.583999999999</v>
      </c>
      <c r="D216" s="22" t="str">
        <f t="shared" si="21"/>
        <v>vis</v>
      </c>
      <c r="E216" s="73">
        <f>VLOOKUP(C216,'Active 2'!C$21:E$971,3,FALSE)</f>
        <v>-14426.007087030792</v>
      </c>
      <c r="F216" s="18" t="s">
        <v>141</v>
      </c>
      <c r="G216" s="22" t="str">
        <f t="shared" si="22"/>
        <v>24775.584</v>
      </c>
      <c r="H216" s="12">
        <f t="shared" si="23"/>
        <v>-28113</v>
      </c>
      <c r="I216" s="74" t="s">
        <v>160</v>
      </c>
      <c r="J216" s="75" t="s">
        <v>161</v>
      </c>
      <c r="K216" s="74">
        <v>-28113</v>
      </c>
      <c r="L216" s="74" t="s">
        <v>162</v>
      </c>
      <c r="M216" s="75" t="s">
        <v>146</v>
      </c>
      <c r="N216" s="75"/>
      <c r="O216" s="76" t="s">
        <v>155</v>
      </c>
      <c r="P216" s="76" t="s">
        <v>156</v>
      </c>
    </row>
    <row r="217" spans="1:16" ht="12.75" customHeight="1" thickBot="1" x14ac:dyDescent="0.25">
      <c r="A217" s="12" t="str">
        <f t="shared" si="18"/>
        <v> KVBB 4.27 </v>
      </c>
      <c r="B217" s="18" t="str">
        <f t="shared" si="19"/>
        <v>I</v>
      </c>
      <c r="C217" s="12">
        <f t="shared" si="20"/>
        <v>24787.43</v>
      </c>
      <c r="D217" s="22" t="str">
        <f t="shared" si="21"/>
        <v>vis</v>
      </c>
      <c r="E217" s="73">
        <f>VLOOKUP(C217,'Active 2'!C$21:E$971,3,FALSE)</f>
        <v>-14413.995273555212</v>
      </c>
      <c r="F217" s="18" t="s">
        <v>141</v>
      </c>
      <c r="G217" s="22" t="str">
        <f t="shared" si="22"/>
        <v>24787.430</v>
      </c>
      <c r="H217" s="12">
        <f t="shared" si="23"/>
        <v>-28101</v>
      </c>
      <c r="I217" s="74" t="s">
        <v>163</v>
      </c>
      <c r="J217" s="75" t="s">
        <v>164</v>
      </c>
      <c r="K217" s="74">
        <v>-28101</v>
      </c>
      <c r="L217" s="74" t="s">
        <v>165</v>
      </c>
      <c r="M217" s="75" t="s">
        <v>146</v>
      </c>
      <c r="N217" s="75"/>
      <c r="O217" s="76" t="s">
        <v>155</v>
      </c>
      <c r="P217" s="76" t="s">
        <v>166</v>
      </c>
    </row>
    <row r="218" spans="1:16" ht="12.75" customHeight="1" thickBot="1" x14ac:dyDescent="0.25">
      <c r="A218" s="12" t="str">
        <f t="shared" si="18"/>
        <v> KVBB 4.27 </v>
      </c>
      <c r="B218" s="18" t="str">
        <f t="shared" si="19"/>
        <v>I</v>
      </c>
      <c r="C218" s="12">
        <f t="shared" si="20"/>
        <v>24791.37</v>
      </c>
      <c r="D218" s="22" t="str">
        <f t="shared" si="21"/>
        <v>vis</v>
      </c>
      <c r="E218" s="73">
        <f>VLOOKUP(C218,'Active 2'!C$21:E$971,3,FALSE)</f>
        <v>-14410.000123707689</v>
      </c>
      <c r="F218" s="18" t="s">
        <v>141</v>
      </c>
      <c r="G218" s="22" t="str">
        <f t="shared" si="22"/>
        <v>24791.370</v>
      </c>
      <c r="H218" s="12">
        <f t="shared" si="23"/>
        <v>-28097</v>
      </c>
      <c r="I218" s="74" t="s">
        <v>167</v>
      </c>
      <c r="J218" s="75" t="s">
        <v>168</v>
      </c>
      <c r="K218" s="74">
        <v>-28097</v>
      </c>
      <c r="L218" s="74" t="s">
        <v>169</v>
      </c>
      <c r="M218" s="75" t="s">
        <v>146</v>
      </c>
      <c r="N218" s="75"/>
      <c r="O218" s="76" t="s">
        <v>155</v>
      </c>
      <c r="P218" s="76" t="s">
        <v>166</v>
      </c>
    </row>
    <row r="219" spans="1:16" ht="12.75" customHeight="1" thickBot="1" x14ac:dyDescent="0.25">
      <c r="A219" s="12" t="str">
        <f t="shared" si="18"/>
        <v> KVBB 4.27 </v>
      </c>
      <c r="B219" s="18" t="str">
        <f t="shared" si="19"/>
        <v>I</v>
      </c>
      <c r="C219" s="12">
        <f t="shared" si="20"/>
        <v>24794.334999999999</v>
      </c>
      <c r="D219" s="22" t="str">
        <f t="shared" si="21"/>
        <v>vis</v>
      </c>
      <c r="E219" s="73">
        <f>VLOOKUP(C219,'Active 2'!C$21:E$971,3,FALSE)</f>
        <v>-14406.99362134781</v>
      </c>
      <c r="F219" s="18" t="s">
        <v>141</v>
      </c>
      <c r="G219" s="22" t="str">
        <f t="shared" si="22"/>
        <v>24794.335</v>
      </c>
      <c r="H219" s="12">
        <f t="shared" si="23"/>
        <v>-28094</v>
      </c>
      <c r="I219" s="74" t="s">
        <v>170</v>
      </c>
      <c r="J219" s="75" t="s">
        <v>171</v>
      </c>
      <c r="K219" s="74">
        <v>-28094</v>
      </c>
      <c r="L219" s="74" t="s">
        <v>154</v>
      </c>
      <c r="M219" s="75" t="s">
        <v>146</v>
      </c>
      <c r="N219" s="75"/>
      <c r="O219" s="76" t="s">
        <v>155</v>
      </c>
      <c r="P219" s="76" t="s">
        <v>166</v>
      </c>
    </row>
    <row r="220" spans="1:16" ht="12.75" customHeight="1" thickBot="1" x14ac:dyDescent="0.25">
      <c r="A220" s="12" t="str">
        <f t="shared" si="18"/>
        <v> KVBB 4.27 </v>
      </c>
      <c r="B220" s="18" t="str">
        <f t="shared" si="19"/>
        <v>I</v>
      </c>
      <c r="C220" s="12">
        <f t="shared" si="20"/>
        <v>24795.326000000001</v>
      </c>
      <c r="D220" s="22" t="str">
        <f t="shared" si="21"/>
        <v>vis</v>
      </c>
      <c r="E220" s="73">
        <f>VLOOKUP(C220,'Active 2'!C$21:E$971,3,FALSE)</f>
        <v>-14405.988749901389</v>
      </c>
      <c r="F220" s="18" t="s">
        <v>141</v>
      </c>
      <c r="G220" s="22" t="str">
        <f t="shared" si="22"/>
        <v>24795.326</v>
      </c>
      <c r="H220" s="12">
        <f t="shared" si="23"/>
        <v>-28093</v>
      </c>
      <c r="I220" s="74" t="s">
        <v>172</v>
      </c>
      <c r="J220" s="75" t="s">
        <v>173</v>
      </c>
      <c r="K220" s="74">
        <v>-28093</v>
      </c>
      <c r="L220" s="74" t="s">
        <v>174</v>
      </c>
      <c r="M220" s="75" t="s">
        <v>146</v>
      </c>
      <c r="N220" s="75"/>
      <c r="O220" s="76" t="s">
        <v>155</v>
      </c>
      <c r="P220" s="76" t="s">
        <v>166</v>
      </c>
    </row>
    <row r="221" spans="1:16" ht="12.75" customHeight="1" thickBot="1" x14ac:dyDescent="0.25">
      <c r="A221" s="12" t="str">
        <f t="shared" si="18"/>
        <v> KVBB 4.27 </v>
      </c>
      <c r="B221" s="18" t="str">
        <f t="shared" si="19"/>
        <v>I</v>
      </c>
      <c r="C221" s="12">
        <f t="shared" si="20"/>
        <v>24849.571</v>
      </c>
      <c r="D221" s="22" t="str">
        <f t="shared" si="21"/>
        <v>vis</v>
      </c>
      <c r="E221" s="73">
        <f>VLOOKUP(C221,'Active 2'!C$21:E$971,3,FALSE)</f>
        <v>-14350.984459678291</v>
      </c>
      <c r="F221" s="18" t="s">
        <v>141</v>
      </c>
      <c r="G221" s="22" t="str">
        <f t="shared" si="22"/>
        <v>24849.571</v>
      </c>
      <c r="H221" s="12">
        <f t="shared" si="23"/>
        <v>-28038</v>
      </c>
      <c r="I221" s="74" t="s">
        <v>175</v>
      </c>
      <c r="J221" s="75" t="s">
        <v>176</v>
      </c>
      <c r="K221" s="74">
        <v>-28038</v>
      </c>
      <c r="L221" s="74" t="s">
        <v>177</v>
      </c>
      <c r="M221" s="75" t="s">
        <v>146</v>
      </c>
      <c r="N221" s="75"/>
      <c r="O221" s="76" t="s">
        <v>155</v>
      </c>
      <c r="P221" s="76" t="s">
        <v>166</v>
      </c>
    </row>
    <row r="222" spans="1:16" ht="12.75" customHeight="1" thickBot="1" x14ac:dyDescent="0.25">
      <c r="A222" s="12" t="str">
        <f t="shared" si="18"/>
        <v> IODE 4.1.40 </v>
      </c>
      <c r="B222" s="18" t="str">
        <f t="shared" si="19"/>
        <v>I</v>
      </c>
      <c r="C222" s="12">
        <f t="shared" si="20"/>
        <v>25080.348000000002</v>
      </c>
      <c r="D222" s="22" t="str">
        <f t="shared" si="21"/>
        <v>vis</v>
      </c>
      <c r="E222" s="73">
        <f>VLOOKUP(C222,'Active 2'!C$21:E$971,3,FALSE)</f>
        <v>-14116.977176337599</v>
      </c>
      <c r="F222" s="18" t="s">
        <v>141</v>
      </c>
      <c r="G222" s="22" t="str">
        <f t="shared" si="22"/>
        <v>25080.348</v>
      </c>
      <c r="H222" s="12">
        <f t="shared" si="23"/>
        <v>-27804</v>
      </c>
      <c r="I222" s="74" t="s">
        <v>178</v>
      </c>
      <c r="J222" s="75" t="s">
        <v>179</v>
      </c>
      <c r="K222" s="74">
        <v>-27804</v>
      </c>
      <c r="L222" s="74" t="s">
        <v>180</v>
      </c>
      <c r="M222" s="75" t="s">
        <v>181</v>
      </c>
      <c r="N222" s="75"/>
      <c r="O222" s="76" t="s">
        <v>182</v>
      </c>
      <c r="P222" s="76" t="s">
        <v>183</v>
      </c>
    </row>
    <row r="223" spans="1:16" ht="12.75" customHeight="1" thickBot="1" x14ac:dyDescent="0.25">
      <c r="A223" s="12" t="str">
        <f t="shared" si="18"/>
        <v> IODE 4.1.40 </v>
      </c>
      <c r="B223" s="18" t="str">
        <f t="shared" si="19"/>
        <v>I</v>
      </c>
      <c r="C223" s="12">
        <f t="shared" si="20"/>
        <v>26590.227999999999</v>
      </c>
      <c r="D223" s="22" t="str">
        <f t="shared" si="21"/>
        <v>vis</v>
      </c>
      <c r="E223" s="73">
        <f>VLOOKUP(C223,'Active 2'!C$21:E$971,3,FALSE)</f>
        <v>-12585.962746951469</v>
      </c>
      <c r="F223" s="18" t="s">
        <v>141</v>
      </c>
      <c r="G223" s="22" t="str">
        <f t="shared" si="22"/>
        <v>26590.228</v>
      </c>
      <c r="H223" s="12">
        <f t="shared" si="23"/>
        <v>-26273</v>
      </c>
      <c r="I223" s="74" t="s">
        <v>184</v>
      </c>
      <c r="J223" s="75" t="s">
        <v>185</v>
      </c>
      <c r="K223" s="74">
        <v>-26273</v>
      </c>
      <c r="L223" s="74" t="s">
        <v>186</v>
      </c>
      <c r="M223" s="75" t="s">
        <v>181</v>
      </c>
      <c r="N223" s="75"/>
      <c r="O223" s="76" t="s">
        <v>182</v>
      </c>
      <c r="P223" s="76" t="s">
        <v>183</v>
      </c>
    </row>
    <row r="224" spans="1:16" ht="12.75" customHeight="1" thickBot="1" x14ac:dyDescent="0.25">
      <c r="A224" s="12" t="str">
        <f t="shared" si="18"/>
        <v> PZ 4.6 </v>
      </c>
      <c r="B224" s="18" t="str">
        <f t="shared" si="19"/>
        <v>II</v>
      </c>
      <c r="C224" s="12">
        <f t="shared" si="20"/>
        <v>26631.159500000002</v>
      </c>
      <c r="D224" s="22" t="str">
        <f t="shared" si="21"/>
        <v>vis</v>
      </c>
      <c r="E224" s="73">
        <f>VLOOKUP(C224,'Active 2'!C$21:E$971,3,FALSE)</f>
        <v>-12544.458311422539</v>
      </c>
      <c r="F224" s="18" t="s">
        <v>141</v>
      </c>
      <c r="G224" s="22" t="str">
        <f t="shared" si="22"/>
        <v>26631.1595</v>
      </c>
      <c r="H224" s="12">
        <f t="shared" si="23"/>
        <v>-26231.5</v>
      </c>
      <c r="I224" s="74" t="s">
        <v>187</v>
      </c>
      <c r="J224" s="75" t="s">
        <v>188</v>
      </c>
      <c r="K224" s="74">
        <v>-26231.5</v>
      </c>
      <c r="L224" s="74" t="s">
        <v>189</v>
      </c>
      <c r="M224" s="75" t="s">
        <v>181</v>
      </c>
      <c r="N224" s="75"/>
      <c r="O224" s="76" t="s">
        <v>190</v>
      </c>
      <c r="P224" s="76" t="s">
        <v>191</v>
      </c>
    </row>
    <row r="225" spans="1:16" ht="12.75" customHeight="1" thickBot="1" x14ac:dyDescent="0.25">
      <c r="A225" s="12" t="str">
        <f t="shared" si="18"/>
        <v> PZ 6.285 </v>
      </c>
      <c r="B225" s="18" t="str">
        <f t="shared" si="19"/>
        <v>I</v>
      </c>
      <c r="C225" s="12">
        <f t="shared" si="20"/>
        <v>28718.406999999999</v>
      </c>
      <c r="D225" s="22" t="str">
        <f t="shared" si="21"/>
        <v>vis</v>
      </c>
      <c r="E225" s="73">
        <f>VLOOKUP(C225,'Active 2'!C$21:E$971,3,FALSE)</f>
        <v>-10427.994724779806</v>
      </c>
      <c r="F225" s="18" t="s">
        <v>141</v>
      </c>
      <c r="G225" s="22" t="str">
        <f t="shared" si="22"/>
        <v>28718.407</v>
      </c>
      <c r="H225" s="12">
        <f t="shared" si="23"/>
        <v>-24115</v>
      </c>
      <c r="I225" s="74" t="s">
        <v>192</v>
      </c>
      <c r="J225" s="75" t="s">
        <v>193</v>
      </c>
      <c r="K225" s="74">
        <v>-24115</v>
      </c>
      <c r="L225" s="74" t="s">
        <v>194</v>
      </c>
      <c r="M225" s="75" t="s">
        <v>146</v>
      </c>
      <c r="N225" s="75"/>
      <c r="O225" s="76" t="s">
        <v>147</v>
      </c>
      <c r="P225" s="76" t="s">
        <v>195</v>
      </c>
    </row>
    <row r="226" spans="1:16" ht="12.75" customHeight="1" thickBot="1" x14ac:dyDescent="0.25">
      <c r="A226" s="12" t="str">
        <f t="shared" si="18"/>
        <v> PZ 6.285 </v>
      </c>
      <c r="B226" s="18" t="str">
        <f t="shared" si="19"/>
        <v>I</v>
      </c>
      <c r="C226" s="12">
        <f t="shared" si="20"/>
        <v>28722.344000000001</v>
      </c>
      <c r="D226" s="22" t="str">
        <f t="shared" si="21"/>
        <v>vis</v>
      </c>
      <c r="E226" s="73">
        <f>VLOOKUP(C226,'Active 2'!C$21:E$971,3,FALSE)</f>
        <v>-10424.00261692455</v>
      </c>
      <c r="F226" s="18" t="s">
        <v>141</v>
      </c>
      <c r="G226" s="22" t="str">
        <f t="shared" si="22"/>
        <v>28722.344</v>
      </c>
      <c r="H226" s="12">
        <f t="shared" si="23"/>
        <v>-24111</v>
      </c>
      <c r="I226" s="74" t="s">
        <v>196</v>
      </c>
      <c r="J226" s="75" t="s">
        <v>197</v>
      </c>
      <c r="K226" s="74">
        <v>-24111</v>
      </c>
      <c r="L226" s="74" t="s">
        <v>198</v>
      </c>
      <c r="M226" s="75" t="s">
        <v>199</v>
      </c>
      <c r="N226" s="75"/>
      <c r="O226" s="76" t="s">
        <v>147</v>
      </c>
      <c r="P226" s="76" t="s">
        <v>195</v>
      </c>
    </row>
    <row r="227" spans="1:16" ht="12.75" customHeight="1" thickBot="1" x14ac:dyDescent="0.25">
      <c r="A227" s="12" t="str">
        <f t="shared" si="18"/>
        <v> PZ 6.285 </v>
      </c>
      <c r="B227" s="18" t="str">
        <f t="shared" si="19"/>
        <v>I</v>
      </c>
      <c r="C227" s="12">
        <f t="shared" si="20"/>
        <v>28726.323</v>
      </c>
      <c r="D227" s="22" t="str">
        <f t="shared" si="21"/>
        <v>vis</v>
      </c>
      <c r="E227" s="73">
        <f>VLOOKUP(C227,'Active 2'!C$21:E$971,3,FALSE)</f>
        <v>-10419.967921177518</v>
      </c>
      <c r="F227" s="18" t="s">
        <v>141</v>
      </c>
      <c r="G227" s="22" t="str">
        <f t="shared" si="22"/>
        <v>28726.323</v>
      </c>
      <c r="H227" s="12">
        <f t="shared" si="23"/>
        <v>-24107</v>
      </c>
      <c r="I227" s="74" t="s">
        <v>200</v>
      </c>
      <c r="J227" s="75" t="s">
        <v>201</v>
      </c>
      <c r="K227" s="74">
        <v>-24107</v>
      </c>
      <c r="L227" s="74" t="s">
        <v>154</v>
      </c>
      <c r="M227" s="75" t="s">
        <v>199</v>
      </c>
      <c r="N227" s="75"/>
      <c r="O227" s="76" t="s">
        <v>147</v>
      </c>
      <c r="P227" s="76" t="s">
        <v>195</v>
      </c>
    </row>
    <row r="228" spans="1:16" ht="12.75" customHeight="1" thickBot="1" x14ac:dyDescent="0.25">
      <c r="A228" s="12" t="str">
        <f t="shared" si="18"/>
        <v> PZ 6.285 </v>
      </c>
      <c r="B228" s="18" t="str">
        <f t="shared" si="19"/>
        <v>I</v>
      </c>
      <c r="C228" s="12">
        <f t="shared" si="20"/>
        <v>28727.291000000001</v>
      </c>
      <c r="D228" s="22" t="str">
        <f t="shared" si="21"/>
        <v>vis</v>
      </c>
      <c r="E228" s="73">
        <f>VLOOKUP(C228,'Active 2'!C$21:E$971,3,FALSE)</f>
        <v>-10418.986371671832</v>
      </c>
      <c r="F228" s="18" t="s">
        <v>141</v>
      </c>
      <c r="G228" s="22" t="str">
        <f t="shared" si="22"/>
        <v>28727.291</v>
      </c>
      <c r="H228" s="12">
        <f t="shared" si="23"/>
        <v>-24106</v>
      </c>
      <c r="I228" s="74" t="s">
        <v>202</v>
      </c>
      <c r="J228" s="75" t="s">
        <v>203</v>
      </c>
      <c r="K228" s="74">
        <v>-24106</v>
      </c>
      <c r="L228" s="74" t="s">
        <v>204</v>
      </c>
      <c r="M228" s="75" t="s">
        <v>146</v>
      </c>
      <c r="N228" s="75"/>
      <c r="O228" s="76" t="s">
        <v>147</v>
      </c>
      <c r="P228" s="76" t="s">
        <v>195</v>
      </c>
    </row>
    <row r="229" spans="1:16" ht="12.75" customHeight="1" thickBot="1" x14ac:dyDescent="0.25">
      <c r="A229" s="12" t="str">
        <f t="shared" si="18"/>
        <v> PZ 6.285 </v>
      </c>
      <c r="B229" s="18" t="str">
        <f t="shared" si="19"/>
        <v>I</v>
      </c>
      <c r="C229" s="12">
        <f t="shared" si="20"/>
        <v>28728.257000000001</v>
      </c>
      <c r="D229" s="22" t="str">
        <f t="shared" si="21"/>
        <v>vis</v>
      </c>
      <c r="E229" s="73">
        <f>VLOOKUP(C229,'Active 2'!C$21:E$971,3,FALSE)</f>
        <v>-10418.006850160991</v>
      </c>
      <c r="F229" s="18" t="s">
        <v>141</v>
      </c>
      <c r="G229" s="22" t="str">
        <f t="shared" si="22"/>
        <v>28728.257</v>
      </c>
      <c r="H229" s="12">
        <f t="shared" si="23"/>
        <v>-24105</v>
      </c>
      <c r="I229" s="74" t="s">
        <v>205</v>
      </c>
      <c r="J229" s="75" t="s">
        <v>206</v>
      </c>
      <c r="K229" s="74">
        <v>-24105</v>
      </c>
      <c r="L229" s="74" t="s">
        <v>207</v>
      </c>
      <c r="M229" s="75" t="s">
        <v>199</v>
      </c>
      <c r="N229" s="75"/>
      <c r="O229" s="76" t="s">
        <v>147</v>
      </c>
      <c r="P229" s="76" t="s">
        <v>195</v>
      </c>
    </row>
    <row r="230" spans="1:16" ht="12.75" customHeight="1" thickBot="1" x14ac:dyDescent="0.25">
      <c r="A230" s="12" t="str">
        <f t="shared" si="18"/>
        <v> PZ 6.285 </v>
      </c>
      <c r="B230" s="18" t="str">
        <f t="shared" si="19"/>
        <v>I</v>
      </c>
      <c r="C230" s="12">
        <f t="shared" si="20"/>
        <v>28729.275000000001</v>
      </c>
      <c r="D230" s="22" t="str">
        <f t="shared" si="21"/>
        <v>vis</v>
      </c>
      <c r="E230" s="73">
        <f>VLOOKUP(C230,'Active 2'!C$21:E$971,3,FALSE)</f>
        <v>-10416.974600784144</v>
      </c>
      <c r="F230" s="18" t="s">
        <v>141</v>
      </c>
      <c r="G230" s="22" t="str">
        <f t="shared" si="22"/>
        <v>28729.275</v>
      </c>
      <c r="H230" s="12">
        <f t="shared" si="23"/>
        <v>-24104</v>
      </c>
      <c r="I230" s="74" t="s">
        <v>208</v>
      </c>
      <c r="J230" s="75" t="s">
        <v>209</v>
      </c>
      <c r="K230" s="74">
        <v>-24104</v>
      </c>
      <c r="L230" s="74" t="s">
        <v>210</v>
      </c>
      <c r="M230" s="75" t="s">
        <v>199</v>
      </c>
      <c r="N230" s="75"/>
      <c r="O230" s="76" t="s">
        <v>147</v>
      </c>
      <c r="P230" s="76" t="s">
        <v>195</v>
      </c>
    </row>
    <row r="231" spans="1:16" ht="12.75" customHeight="1" thickBot="1" x14ac:dyDescent="0.25">
      <c r="A231" s="12" t="str">
        <f t="shared" si="18"/>
        <v> PZ 6.285 </v>
      </c>
      <c r="B231" s="18" t="str">
        <f t="shared" si="19"/>
        <v>II</v>
      </c>
      <c r="C231" s="12">
        <f t="shared" si="20"/>
        <v>28754.377</v>
      </c>
      <c r="D231" s="22" t="str">
        <f t="shared" si="21"/>
        <v>vis</v>
      </c>
      <c r="E231" s="73">
        <f>VLOOKUP(C231,'Active 2'!C$21:E$971,3,FALSE)</f>
        <v>-10391.521237466231</v>
      </c>
      <c r="F231" s="18" t="s">
        <v>141</v>
      </c>
      <c r="G231" s="22" t="str">
        <f t="shared" si="22"/>
        <v>28754.377</v>
      </c>
      <c r="H231" s="12">
        <f t="shared" si="23"/>
        <v>-24078.5</v>
      </c>
      <c r="I231" s="74" t="s">
        <v>211</v>
      </c>
      <c r="J231" s="75" t="s">
        <v>212</v>
      </c>
      <c r="K231" s="74">
        <v>-24078.5</v>
      </c>
      <c r="L231" s="74" t="s">
        <v>213</v>
      </c>
      <c r="M231" s="75" t="s">
        <v>199</v>
      </c>
      <c r="N231" s="75"/>
      <c r="O231" s="76" t="s">
        <v>147</v>
      </c>
      <c r="P231" s="76" t="s">
        <v>195</v>
      </c>
    </row>
    <row r="232" spans="1:16" ht="12.75" customHeight="1" thickBot="1" x14ac:dyDescent="0.25">
      <c r="A232" s="12" t="str">
        <f t="shared" si="18"/>
        <v> PZ 6.285 </v>
      </c>
      <c r="B232" s="18" t="str">
        <f t="shared" si="19"/>
        <v>II</v>
      </c>
      <c r="C232" s="12">
        <f t="shared" si="20"/>
        <v>28755.381000000001</v>
      </c>
      <c r="D232" s="22" t="str">
        <f t="shared" si="21"/>
        <v>vis</v>
      </c>
      <c r="E232" s="73">
        <f>VLOOKUP(C232,'Active 2'!C$21:E$971,3,FALSE)</f>
        <v>-10390.503184053308</v>
      </c>
      <c r="F232" s="18" t="s">
        <v>141</v>
      </c>
      <c r="G232" s="22" t="str">
        <f t="shared" si="22"/>
        <v>28755.381</v>
      </c>
      <c r="H232" s="12">
        <f t="shared" si="23"/>
        <v>-24077.5</v>
      </c>
      <c r="I232" s="74" t="s">
        <v>214</v>
      </c>
      <c r="J232" s="75" t="s">
        <v>215</v>
      </c>
      <c r="K232" s="74">
        <v>-24077.5</v>
      </c>
      <c r="L232" s="74" t="s">
        <v>216</v>
      </c>
      <c r="M232" s="75" t="s">
        <v>146</v>
      </c>
      <c r="N232" s="75"/>
      <c r="O232" s="76" t="s">
        <v>147</v>
      </c>
      <c r="P232" s="76" t="s">
        <v>195</v>
      </c>
    </row>
    <row r="233" spans="1:16" ht="12.75" customHeight="1" thickBot="1" x14ac:dyDescent="0.25">
      <c r="A233" s="12" t="str">
        <f t="shared" si="18"/>
        <v> PZ 6.285 </v>
      </c>
      <c r="B233" s="18" t="str">
        <f t="shared" si="19"/>
        <v>II</v>
      </c>
      <c r="C233" s="12">
        <f t="shared" si="20"/>
        <v>28756.365000000002</v>
      </c>
      <c r="D233" s="22" t="str">
        <f t="shared" si="21"/>
        <v>vis</v>
      </c>
      <c r="E233" s="73">
        <f>VLOOKUP(C233,'Active 2'!C$21:E$971,3,FALSE)</f>
        <v>-10389.50541058885</v>
      </c>
      <c r="F233" s="18" t="s">
        <v>141</v>
      </c>
      <c r="G233" s="22" t="str">
        <f t="shared" si="22"/>
        <v>28756.365</v>
      </c>
      <c r="H233" s="12">
        <f t="shared" si="23"/>
        <v>-24076.5</v>
      </c>
      <c r="I233" s="74" t="s">
        <v>217</v>
      </c>
      <c r="J233" s="75" t="s">
        <v>218</v>
      </c>
      <c r="K233" s="74">
        <v>-24076.5</v>
      </c>
      <c r="L233" s="74" t="s">
        <v>219</v>
      </c>
      <c r="M233" s="75" t="s">
        <v>199</v>
      </c>
      <c r="N233" s="75"/>
      <c r="O233" s="76" t="s">
        <v>147</v>
      </c>
      <c r="P233" s="76" t="s">
        <v>195</v>
      </c>
    </row>
    <row r="234" spans="1:16" ht="12.75" customHeight="1" thickBot="1" x14ac:dyDescent="0.25">
      <c r="A234" s="12" t="str">
        <f t="shared" si="18"/>
        <v> PZ 6.285 </v>
      </c>
      <c r="B234" s="18" t="str">
        <f t="shared" si="19"/>
        <v>II</v>
      </c>
      <c r="C234" s="12">
        <f t="shared" si="20"/>
        <v>28757.351999999999</v>
      </c>
      <c r="D234" s="22" t="str">
        <f t="shared" si="21"/>
        <v>vis</v>
      </c>
      <c r="E234" s="73">
        <f>VLOOKUP(C234,'Active 2'!C$21:E$971,3,FALSE)</f>
        <v>-10388.504595132124</v>
      </c>
      <c r="F234" s="18" t="s">
        <v>141</v>
      </c>
      <c r="G234" s="22" t="str">
        <f t="shared" si="22"/>
        <v>28757.352</v>
      </c>
      <c r="H234" s="12">
        <f t="shared" si="23"/>
        <v>-24075.5</v>
      </c>
      <c r="I234" s="74" t="s">
        <v>220</v>
      </c>
      <c r="J234" s="75" t="s">
        <v>221</v>
      </c>
      <c r="K234" s="74">
        <v>-24075.5</v>
      </c>
      <c r="L234" s="74" t="s">
        <v>222</v>
      </c>
      <c r="M234" s="75" t="s">
        <v>146</v>
      </c>
      <c r="N234" s="75"/>
      <c r="O234" s="76" t="s">
        <v>147</v>
      </c>
      <c r="P234" s="76" t="s">
        <v>195</v>
      </c>
    </row>
    <row r="235" spans="1:16" ht="12.75" customHeight="1" thickBot="1" x14ac:dyDescent="0.25">
      <c r="A235" s="12" t="str">
        <f t="shared" si="18"/>
        <v> PZ 6.285 </v>
      </c>
      <c r="B235" s="18" t="str">
        <f t="shared" si="19"/>
        <v>II</v>
      </c>
      <c r="C235" s="12">
        <f t="shared" si="20"/>
        <v>28762.275000000001</v>
      </c>
      <c r="D235" s="22" t="str">
        <f t="shared" si="21"/>
        <v>vis</v>
      </c>
      <c r="E235" s="73">
        <f>VLOOKUP(C235,'Active 2'!C$21:E$971,3,FALSE)</f>
        <v>-10383.512685817563</v>
      </c>
      <c r="F235" s="18" t="s">
        <v>141</v>
      </c>
      <c r="G235" s="22" t="str">
        <f t="shared" si="22"/>
        <v>28762.275</v>
      </c>
      <c r="H235" s="12">
        <f t="shared" si="23"/>
        <v>-24070.5</v>
      </c>
      <c r="I235" s="74" t="s">
        <v>223</v>
      </c>
      <c r="J235" s="75" t="s">
        <v>224</v>
      </c>
      <c r="K235" s="74">
        <v>-24070.5</v>
      </c>
      <c r="L235" s="74" t="s">
        <v>225</v>
      </c>
      <c r="M235" s="75" t="s">
        <v>199</v>
      </c>
      <c r="N235" s="75"/>
      <c r="O235" s="76" t="s">
        <v>147</v>
      </c>
      <c r="P235" s="76" t="s">
        <v>195</v>
      </c>
    </row>
    <row r="236" spans="1:16" ht="12.75" customHeight="1" thickBot="1" x14ac:dyDescent="0.25">
      <c r="A236" s="12" t="str">
        <f t="shared" si="18"/>
        <v> PZ 6.285 </v>
      </c>
      <c r="B236" s="18" t="str">
        <f t="shared" si="19"/>
        <v>II</v>
      </c>
      <c r="C236" s="12">
        <f t="shared" si="20"/>
        <v>28771.169000000002</v>
      </c>
      <c r="D236" s="22" t="str">
        <f t="shared" si="21"/>
        <v>vis</v>
      </c>
      <c r="E236" s="73">
        <f>VLOOKUP(C236,'Active 2'!C$21:E$971,3,FALSE)</f>
        <v>-10374.494192735356</v>
      </c>
      <c r="F236" s="18" t="s">
        <v>141</v>
      </c>
      <c r="G236" s="22" t="str">
        <f t="shared" si="22"/>
        <v>28771.169</v>
      </c>
      <c r="H236" s="12">
        <f t="shared" si="23"/>
        <v>-24061.5</v>
      </c>
      <c r="I236" s="74" t="s">
        <v>226</v>
      </c>
      <c r="J236" s="75" t="s">
        <v>227</v>
      </c>
      <c r="K236" s="74">
        <v>-24061.5</v>
      </c>
      <c r="L236" s="74" t="s">
        <v>194</v>
      </c>
      <c r="M236" s="75" t="s">
        <v>146</v>
      </c>
      <c r="N236" s="75"/>
      <c r="O236" s="76" t="s">
        <v>147</v>
      </c>
      <c r="P236" s="76" t="s">
        <v>195</v>
      </c>
    </row>
    <row r="237" spans="1:16" ht="12.75" customHeight="1" thickBot="1" x14ac:dyDescent="0.25">
      <c r="A237" s="12" t="str">
        <f t="shared" si="18"/>
        <v> PPEN 6.7 </v>
      </c>
      <c r="B237" s="18" t="str">
        <f t="shared" si="19"/>
        <v>II</v>
      </c>
      <c r="C237" s="12">
        <f t="shared" si="20"/>
        <v>28800.743999999999</v>
      </c>
      <c r="D237" s="22" t="str">
        <f t="shared" si="21"/>
        <v>vis</v>
      </c>
      <c r="E237" s="73">
        <f>VLOOKUP(C237,'Active 2'!C$21:E$971,3,FALSE)</f>
        <v>-10344.505218943339</v>
      </c>
      <c r="F237" s="18" t="s">
        <v>141</v>
      </c>
      <c r="G237" s="22" t="str">
        <f t="shared" si="22"/>
        <v>28800.744</v>
      </c>
      <c r="H237" s="12">
        <f t="shared" si="23"/>
        <v>-24031.5</v>
      </c>
      <c r="I237" s="74" t="s">
        <v>228</v>
      </c>
      <c r="J237" s="75" t="s">
        <v>229</v>
      </c>
      <c r="K237" s="74">
        <v>-24031.5</v>
      </c>
      <c r="L237" s="74" t="s">
        <v>219</v>
      </c>
      <c r="M237" s="75" t="s">
        <v>181</v>
      </c>
      <c r="N237" s="75"/>
      <c r="O237" s="76" t="s">
        <v>230</v>
      </c>
      <c r="P237" s="76" t="s">
        <v>231</v>
      </c>
    </row>
    <row r="238" spans="1:16" ht="12.75" customHeight="1" thickBot="1" x14ac:dyDescent="0.25">
      <c r="A238" s="12" t="str">
        <f t="shared" si="18"/>
        <v> PPEN 6.7 </v>
      </c>
      <c r="B238" s="18" t="str">
        <f t="shared" si="19"/>
        <v>I</v>
      </c>
      <c r="C238" s="12">
        <f t="shared" si="20"/>
        <v>28832.781999999999</v>
      </c>
      <c r="D238" s="22" t="str">
        <f t="shared" si="21"/>
        <v>vis</v>
      </c>
      <c r="E238" s="73">
        <f>VLOOKUP(C238,'Active 2'!C$21:E$971,3,FALSE)</f>
        <v>-10312.018769497905</v>
      </c>
      <c r="F238" s="18" t="s">
        <v>141</v>
      </c>
      <c r="G238" s="22" t="str">
        <f t="shared" si="22"/>
        <v>28832.782</v>
      </c>
      <c r="H238" s="12">
        <f t="shared" si="23"/>
        <v>-23999</v>
      </c>
      <c r="I238" s="74" t="s">
        <v>232</v>
      </c>
      <c r="J238" s="75" t="s">
        <v>233</v>
      </c>
      <c r="K238" s="74">
        <v>-23999</v>
      </c>
      <c r="L238" s="74" t="s">
        <v>234</v>
      </c>
      <c r="M238" s="75" t="s">
        <v>181</v>
      </c>
      <c r="N238" s="75"/>
      <c r="O238" s="76" t="s">
        <v>230</v>
      </c>
      <c r="P238" s="76" t="s">
        <v>231</v>
      </c>
    </row>
    <row r="239" spans="1:16" ht="12.75" customHeight="1" thickBot="1" x14ac:dyDescent="0.25">
      <c r="A239" s="12" t="str">
        <f t="shared" si="18"/>
        <v> PPEN 6.7 </v>
      </c>
      <c r="B239" s="18" t="str">
        <f t="shared" si="19"/>
        <v>II</v>
      </c>
      <c r="C239" s="12">
        <f t="shared" si="20"/>
        <v>29144.912</v>
      </c>
      <c r="D239" s="22" t="str">
        <f t="shared" si="21"/>
        <v>vis</v>
      </c>
      <c r="E239" s="73">
        <f>VLOOKUP(C239,'Active 2'!C$21:E$971,3,FALSE)</f>
        <v>-9995.5197537852018</v>
      </c>
      <c r="F239" s="18" t="s">
        <v>141</v>
      </c>
      <c r="G239" s="22" t="str">
        <f t="shared" si="22"/>
        <v>29144.912</v>
      </c>
      <c r="H239" s="12">
        <f t="shared" si="23"/>
        <v>-23682.5</v>
      </c>
      <c r="I239" s="74" t="s">
        <v>235</v>
      </c>
      <c r="J239" s="75" t="s">
        <v>236</v>
      </c>
      <c r="K239" s="74">
        <v>-23682.5</v>
      </c>
      <c r="L239" s="74" t="s">
        <v>237</v>
      </c>
      <c r="M239" s="75" t="s">
        <v>181</v>
      </c>
      <c r="N239" s="75"/>
      <c r="O239" s="76" t="s">
        <v>230</v>
      </c>
      <c r="P239" s="76" t="s">
        <v>231</v>
      </c>
    </row>
    <row r="240" spans="1:16" ht="12.75" customHeight="1" thickBot="1" x14ac:dyDescent="0.25">
      <c r="A240" s="12" t="str">
        <f t="shared" si="18"/>
        <v> PPEN 6.7 </v>
      </c>
      <c r="B240" s="18" t="str">
        <f t="shared" si="19"/>
        <v>II</v>
      </c>
      <c r="C240" s="12">
        <f t="shared" si="20"/>
        <v>29146.898000000001</v>
      </c>
      <c r="D240" s="22" t="str">
        <f t="shared" si="21"/>
        <v>vis</v>
      </c>
      <c r="E240" s="73">
        <f>VLOOKUP(C240,'Active 2'!C$21:E$971,3,FALSE)</f>
        <v>-9993.5059549026664</v>
      </c>
      <c r="F240" s="18" t="s">
        <v>141</v>
      </c>
      <c r="G240" s="22" t="str">
        <f t="shared" si="22"/>
        <v>29146.898</v>
      </c>
      <c r="H240" s="12">
        <f t="shared" si="23"/>
        <v>-23680.5</v>
      </c>
      <c r="I240" s="74" t="s">
        <v>238</v>
      </c>
      <c r="J240" s="75" t="s">
        <v>239</v>
      </c>
      <c r="K240" s="74">
        <v>-23680.5</v>
      </c>
      <c r="L240" s="74" t="s">
        <v>240</v>
      </c>
      <c r="M240" s="75" t="s">
        <v>181</v>
      </c>
      <c r="N240" s="75"/>
      <c r="O240" s="76" t="s">
        <v>230</v>
      </c>
      <c r="P240" s="76" t="s">
        <v>231</v>
      </c>
    </row>
    <row r="241" spans="1:16" ht="12.75" customHeight="1" thickBot="1" x14ac:dyDescent="0.25">
      <c r="A241" s="12" t="str">
        <f t="shared" si="18"/>
        <v> PPEN 6.7 </v>
      </c>
      <c r="B241" s="18" t="str">
        <f t="shared" si="19"/>
        <v>II</v>
      </c>
      <c r="C241" s="12">
        <f t="shared" si="20"/>
        <v>29151.843000000001</v>
      </c>
      <c r="D241" s="22" t="str">
        <f t="shared" si="21"/>
        <v>vis</v>
      </c>
      <c r="E241" s="73">
        <f>VLOOKUP(C241,'Active 2'!C$21:E$971,3,FALSE)</f>
        <v>-9988.4917376447956</v>
      </c>
      <c r="F241" s="18" t="s">
        <v>141</v>
      </c>
      <c r="G241" s="22" t="str">
        <f t="shared" si="22"/>
        <v>29151.843</v>
      </c>
      <c r="H241" s="12">
        <f t="shared" si="23"/>
        <v>-23675.5</v>
      </c>
      <c r="I241" s="74" t="s">
        <v>241</v>
      </c>
      <c r="J241" s="75" t="s">
        <v>242</v>
      </c>
      <c r="K241" s="74">
        <v>-23675.5</v>
      </c>
      <c r="L241" s="74" t="s">
        <v>194</v>
      </c>
      <c r="M241" s="75" t="s">
        <v>181</v>
      </c>
      <c r="N241" s="75"/>
      <c r="O241" s="76" t="s">
        <v>230</v>
      </c>
      <c r="P241" s="76" t="s">
        <v>231</v>
      </c>
    </row>
    <row r="242" spans="1:16" ht="12.75" customHeight="1" thickBot="1" x14ac:dyDescent="0.25">
      <c r="A242" s="12" t="str">
        <f t="shared" si="18"/>
        <v> PPEN 6.7 </v>
      </c>
      <c r="B242" s="18" t="str">
        <f t="shared" si="19"/>
        <v>II</v>
      </c>
      <c r="C242" s="12">
        <f t="shared" si="20"/>
        <v>29155.776000000002</v>
      </c>
      <c r="D242" s="22" t="str">
        <f t="shared" si="21"/>
        <v>vis</v>
      </c>
      <c r="E242" s="73">
        <f>VLOOKUP(C242,'Active 2'!C$21:E$971,3,FALSE)</f>
        <v>-9984.5036857792329</v>
      </c>
      <c r="F242" s="18" t="s">
        <v>141</v>
      </c>
      <c r="G242" s="22" t="str">
        <f t="shared" si="22"/>
        <v>29155.776</v>
      </c>
      <c r="H242" s="12">
        <f t="shared" si="23"/>
        <v>-23671.5</v>
      </c>
      <c r="I242" s="74" t="s">
        <v>243</v>
      </c>
      <c r="J242" s="75" t="s">
        <v>244</v>
      </c>
      <c r="K242" s="74">
        <v>-23671.5</v>
      </c>
      <c r="L242" s="74" t="s">
        <v>207</v>
      </c>
      <c r="M242" s="75" t="s">
        <v>181</v>
      </c>
      <c r="N242" s="75"/>
      <c r="O242" s="76" t="s">
        <v>230</v>
      </c>
      <c r="P242" s="76" t="s">
        <v>231</v>
      </c>
    </row>
    <row r="243" spans="1:16" ht="12.75" customHeight="1" thickBot="1" x14ac:dyDescent="0.25">
      <c r="A243" s="12" t="str">
        <f t="shared" si="18"/>
        <v> PPEN 6.7 </v>
      </c>
      <c r="B243" s="18" t="str">
        <f t="shared" si="19"/>
        <v>II</v>
      </c>
      <c r="C243" s="12">
        <f t="shared" si="20"/>
        <v>29163.657999999999</v>
      </c>
      <c r="D243" s="22" t="str">
        <f t="shared" si="21"/>
        <v>vis</v>
      </c>
      <c r="E243" s="73">
        <f>VLOOKUP(C243,'Active 2'!C$21:E$971,3,FALSE)</f>
        <v>-9976.5113580893376</v>
      </c>
      <c r="F243" s="18" t="s">
        <v>141</v>
      </c>
      <c r="G243" s="22" t="str">
        <f t="shared" si="22"/>
        <v>29163.658</v>
      </c>
      <c r="H243" s="12">
        <f t="shared" si="23"/>
        <v>-23663.5</v>
      </c>
      <c r="I243" s="74" t="s">
        <v>245</v>
      </c>
      <c r="J243" s="75" t="s">
        <v>246</v>
      </c>
      <c r="K243" s="74">
        <v>-23663.5</v>
      </c>
      <c r="L243" s="74" t="s">
        <v>247</v>
      </c>
      <c r="M243" s="75" t="s">
        <v>181</v>
      </c>
      <c r="N243" s="75"/>
      <c r="O243" s="76" t="s">
        <v>230</v>
      </c>
      <c r="P243" s="76" t="s">
        <v>231</v>
      </c>
    </row>
    <row r="244" spans="1:16" ht="12.75" customHeight="1" thickBot="1" x14ac:dyDescent="0.25">
      <c r="A244" s="12" t="str">
        <f t="shared" si="18"/>
        <v> PPEN 6.18 </v>
      </c>
      <c r="B244" s="18" t="str">
        <f t="shared" si="19"/>
        <v>II</v>
      </c>
      <c r="C244" s="12">
        <f t="shared" si="20"/>
        <v>29165.637999999999</v>
      </c>
      <c r="D244" s="22" t="str">
        <f t="shared" si="21"/>
        <v>vis</v>
      </c>
      <c r="E244" s="73">
        <f>VLOOKUP(C244,'Active 2'!C$21:E$971,3,FALSE)</f>
        <v>-9974.5036431913431</v>
      </c>
      <c r="F244" s="18" t="s">
        <v>141</v>
      </c>
      <c r="G244" s="22" t="str">
        <f t="shared" si="22"/>
        <v>29165.638</v>
      </c>
      <c r="H244" s="12">
        <f t="shared" si="23"/>
        <v>-23661.5</v>
      </c>
      <c r="I244" s="74" t="s">
        <v>248</v>
      </c>
      <c r="J244" s="75" t="s">
        <v>249</v>
      </c>
      <c r="K244" s="74">
        <v>-23661.5</v>
      </c>
      <c r="L244" s="74" t="s">
        <v>207</v>
      </c>
      <c r="M244" s="75" t="s">
        <v>146</v>
      </c>
      <c r="N244" s="75"/>
      <c r="O244" s="76" t="s">
        <v>250</v>
      </c>
      <c r="P244" s="76" t="s">
        <v>251</v>
      </c>
    </row>
    <row r="245" spans="1:16" ht="12.75" customHeight="1" thickBot="1" x14ac:dyDescent="0.25">
      <c r="A245" s="12" t="str">
        <f t="shared" si="18"/>
        <v> PPEN 6.7 </v>
      </c>
      <c r="B245" s="18" t="str">
        <f t="shared" si="19"/>
        <v>II</v>
      </c>
      <c r="C245" s="12">
        <f t="shared" si="20"/>
        <v>29165.643</v>
      </c>
      <c r="D245" s="22" t="str">
        <f t="shared" si="21"/>
        <v>vis</v>
      </c>
      <c r="E245" s="73">
        <f>VLOOKUP(C245,'Active 2'!C$21:E$971,3,FALSE)</f>
        <v>-9974.498573204226</v>
      </c>
      <c r="F245" s="18" t="s">
        <v>141</v>
      </c>
      <c r="G245" s="22" t="str">
        <f t="shared" si="22"/>
        <v>29165.643</v>
      </c>
      <c r="H245" s="12">
        <f t="shared" si="23"/>
        <v>-23661.5</v>
      </c>
      <c r="I245" s="74" t="s">
        <v>252</v>
      </c>
      <c r="J245" s="75" t="s">
        <v>253</v>
      </c>
      <c r="K245" s="74">
        <v>-23661.5</v>
      </c>
      <c r="L245" s="74" t="s">
        <v>254</v>
      </c>
      <c r="M245" s="75" t="s">
        <v>181</v>
      </c>
      <c r="N245" s="75"/>
      <c r="O245" s="76" t="s">
        <v>230</v>
      </c>
      <c r="P245" s="76" t="s">
        <v>231</v>
      </c>
    </row>
    <row r="246" spans="1:16" ht="12.75" customHeight="1" thickBot="1" x14ac:dyDescent="0.25">
      <c r="A246" s="12" t="str">
        <f t="shared" si="18"/>
        <v> PPEN 6.18 </v>
      </c>
      <c r="B246" s="18" t="str">
        <f t="shared" si="19"/>
        <v>II</v>
      </c>
      <c r="C246" s="12">
        <f t="shared" si="20"/>
        <v>29167.61</v>
      </c>
      <c r="D246" s="22" t="str">
        <f t="shared" si="21"/>
        <v>vis</v>
      </c>
      <c r="E246" s="73">
        <f>VLOOKUP(C246,'Active 2'!C$21:E$971,3,FALSE)</f>
        <v>-9972.5040402727336</v>
      </c>
      <c r="F246" s="18" t="s">
        <v>141</v>
      </c>
      <c r="G246" s="22" t="str">
        <f t="shared" si="22"/>
        <v>29167.610</v>
      </c>
      <c r="H246" s="12">
        <f t="shared" si="23"/>
        <v>-23659.5</v>
      </c>
      <c r="I246" s="74" t="s">
        <v>255</v>
      </c>
      <c r="J246" s="75" t="s">
        <v>256</v>
      </c>
      <c r="K246" s="74">
        <v>-23659.5</v>
      </c>
      <c r="L246" s="74" t="s">
        <v>207</v>
      </c>
      <c r="M246" s="75" t="s">
        <v>146</v>
      </c>
      <c r="N246" s="75"/>
      <c r="O246" s="76" t="s">
        <v>250</v>
      </c>
      <c r="P246" s="76" t="s">
        <v>251</v>
      </c>
    </row>
    <row r="247" spans="1:16" ht="12.75" customHeight="1" thickBot="1" x14ac:dyDescent="0.25">
      <c r="A247" s="12" t="str">
        <f t="shared" si="18"/>
        <v> PPEN 6.7 </v>
      </c>
      <c r="B247" s="18" t="str">
        <f t="shared" si="19"/>
        <v>II</v>
      </c>
      <c r="C247" s="12">
        <f t="shared" si="20"/>
        <v>29167.626</v>
      </c>
      <c r="D247" s="22" t="str">
        <f t="shared" si="21"/>
        <v>vis</v>
      </c>
      <c r="E247" s="73">
        <f>VLOOKUP(C247,'Active 2'!C$21:E$971,3,FALSE)</f>
        <v>-9972.487816313962</v>
      </c>
      <c r="F247" s="18" t="s">
        <v>141</v>
      </c>
      <c r="G247" s="22" t="str">
        <f t="shared" si="22"/>
        <v>29167.626</v>
      </c>
      <c r="H247" s="12">
        <f t="shared" si="23"/>
        <v>-23659.5</v>
      </c>
      <c r="I247" s="74" t="s">
        <v>257</v>
      </c>
      <c r="J247" s="75" t="s">
        <v>258</v>
      </c>
      <c r="K247" s="74">
        <v>-23659.5</v>
      </c>
      <c r="L247" s="74" t="s">
        <v>259</v>
      </c>
      <c r="M247" s="75" t="s">
        <v>181</v>
      </c>
      <c r="N247" s="75"/>
      <c r="O247" s="76" t="s">
        <v>230</v>
      </c>
      <c r="P247" s="76" t="s">
        <v>231</v>
      </c>
    </row>
    <row r="248" spans="1:16" ht="12.75" customHeight="1" thickBot="1" x14ac:dyDescent="0.25">
      <c r="A248" s="12" t="str">
        <f t="shared" si="18"/>
        <v> PPEN 6.7 </v>
      </c>
      <c r="B248" s="18" t="str">
        <f t="shared" si="19"/>
        <v>II</v>
      </c>
      <c r="C248" s="12">
        <f t="shared" si="20"/>
        <v>29174.508000000002</v>
      </c>
      <c r="D248" s="22" t="str">
        <f t="shared" si="21"/>
        <v>vis</v>
      </c>
      <c r="E248" s="73">
        <f>VLOOKUP(C248,'Active 2'!C$21:E$971,3,FALSE)</f>
        <v>-9965.5094860472927</v>
      </c>
      <c r="F248" s="18" t="s">
        <v>141</v>
      </c>
      <c r="G248" s="22" t="str">
        <f t="shared" si="22"/>
        <v>29174.508</v>
      </c>
      <c r="H248" s="12">
        <f t="shared" si="23"/>
        <v>-23652.5</v>
      </c>
      <c r="I248" s="74" t="s">
        <v>260</v>
      </c>
      <c r="J248" s="75" t="s">
        <v>261</v>
      </c>
      <c r="K248" s="74">
        <v>-23652.5</v>
      </c>
      <c r="L248" s="74" t="s">
        <v>225</v>
      </c>
      <c r="M248" s="75" t="s">
        <v>181</v>
      </c>
      <c r="N248" s="75"/>
      <c r="O248" s="76" t="s">
        <v>230</v>
      </c>
      <c r="P248" s="76" t="s">
        <v>231</v>
      </c>
    </row>
    <row r="249" spans="1:16" ht="12.75" customHeight="1" thickBot="1" x14ac:dyDescent="0.25">
      <c r="A249" s="12" t="str">
        <f t="shared" si="18"/>
        <v> PPEN 6.7 </v>
      </c>
      <c r="B249" s="18" t="str">
        <f t="shared" si="19"/>
        <v>I</v>
      </c>
      <c r="C249" s="12">
        <f t="shared" si="20"/>
        <v>29184.87</v>
      </c>
      <c r="D249" s="22" t="str">
        <f t="shared" si="21"/>
        <v>vis</v>
      </c>
      <c r="E249" s="73">
        <f>VLOOKUP(C249,'Active 2'!C$21:E$971,3,FALSE)</f>
        <v>-9955.0024447477899</v>
      </c>
      <c r="F249" s="18" t="s">
        <v>141</v>
      </c>
      <c r="G249" s="22" t="str">
        <f t="shared" si="22"/>
        <v>29184.870</v>
      </c>
      <c r="H249" s="12">
        <f t="shared" si="23"/>
        <v>-23642</v>
      </c>
      <c r="I249" s="74" t="s">
        <v>262</v>
      </c>
      <c r="J249" s="75" t="s">
        <v>263</v>
      </c>
      <c r="K249" s="74">
        <v>-23642</v>
      </c>
      <c r="L249" s="74" t="s">
        <v>219</v>
      </c>
      <c r="M249" s="75" t="s">
        <v>181</v>
      </c>
      <c r="N249" s="75"/>
      <c r="O249" s="76" t="s">
        <v>230</v>
      </c>
      <c r="P249" s="76" t="s">
        <v>231</v>
      </c>
    </row>
    <row r="250" spans="1:16" ht="12.75" customHeight="1" thickBot="1" x14ac:dyDescent="0.25">
      <c r="A250" s="12" t="str">
        <f t="shared" si="18"/>
        <v> PPEN 6.7 </v>
      </c>
      <c r="B250" s="18" t="str">
        <f t="shared" si="19"/>
        <v>I</v>
      </c>
      <c r="C250" s="12">
        <f t="shared" si="20"/>
        <v>29191.78</v>
      </c>
      <c r="D250" s="22" t="str">
        <f t="shared" si="21"/>
        <v>vis</v>
      </c>
      <c r="E250" s="73">
        <f>VLOOKUP(C250,'Active 2'!C$21:E$971,3,FALSE)</f>
        <v>-9947.9957225532726</v>
      </c>
      <c r="F250" s="18" t="s">
        <v>141</v>
      </c>
      <c r="G250" s="22" t="str">
        <f t="shared" si="22"/>
        <v>29191.780</v>
      </c>
      <c r="H250" s="12">
        <f t="shared" si="23"/>
        <v>-23635</v>
      </c>
      <c r="I250" s="74" t="s">
        <v>264</v>
      </c>
      <c r="J250" s="75" t="s">
        <v>265</v>
      </c>
      <c r="K250" s="74">
        <v>-23635</v>
      </c>
      <c r="L250" s="74" t="s">
        <v>266</v>
      </c>
      <c r="M250" s="75" t="s">
        <v>181</v>
      </c>
      <c r="N250" s="75"/>
      <c r="O250" s="76" t="s">
        <v>230</v>
      </c>
      <c r="P250" s="76" t="s">
        <v>231</v>
      </c>
    </row>
    <row r="251" spans="1:16" ht="12.75" customHeight="1" thickBot="1" x14ac:dyDescent="0.25">
      <c r="A251" s="12" t="str">
        <f t="shared" si="18"/>
        <v> PPEN 6.7 </v>
      </c>
      <c r="B251" s="18" t="str">
        <f t="shared" si="19"/>
        <v>I</v>
      </c>
      <c r="C251" s="12">
        <f t="shared" si="20"/>
        <v>29193.726999999999</v>
      </c>
      <c r="D251" s="22" t="str">
        <f t="shared" si="21"/>
        <v>vis</v>
      </c>
      <c r="E251" s="73">
        <f>VLOOKUP(C251,'Active 2'!C$21:E$971,3,FALSE)</f>
        <v>-9946.0214695702434</v>
      </c>
      <c r="F251" s="18" t="s">
        <v>141</v>
      </c>
      <c r="G251" s="22" t="str">
        <f t="shared" si="22"/>
        <v>29193.727</v>
      </c>
      <c r="H251" s="12">
        <f t="shared" si="23"/>
        <v>-23633</v>
      </c>
      <c r="I251" s="74" t="s">
        <v>267</v>
      </c>
      <c r="J251" s="75" t="s">
        <v>268</v>
      </c>
      <c r="K251" s="74">
        <v>-23633</v>
      </c>
      <c r="L251" s="74" t="s">
        <v>269</v>
      </c>
      <c r="M251" s="75" t="s">
        <v>181</v>
      </c>
      <c r="N251" s="75"/>
      <c r="O251" s="76" t="s">
        <v>230</v>
      </c>
      <c r="P251" s="76" t="s">
        <v>231</v>
      </c>
    </row>
    <row r="252" spans="1:16" ht="12.75" customHeight="1" thickBot="1" x14ac:dyDescent="0.25">
      <c r="A252" s="12" t="str">
        <f t="shared" si="18"/>
        <v> PPEN 6.7 </v>
      </c>
      <c r="B252" s="18" t="str">
        <f t="shared" si="19"/>
        <v>I</v>
      </c>
      <c r="C252" s="12">
        <f t="shared" si="20"/>
        <v>29197.698</v>
      </c>
      <c r="D252" s="22" t="str">
        <f t="shared" si="21"/>
        <v>vis</v>
      </c>
      <c r="E252" s="73">
        <f>VLOOKUP(C252,'Active 2'!C$21:E$971,3,FALSE)</f>
        <v>-9941.9948858025964</v>
      </c>
      <c r="F252" s="18" t="s">
        <v>141</v>
      </c>
      <c r="G252" s="22" t="str">
        <f t="shared" si="22"/>
        <v>29197.698</v>
      </c>
      <c r="H252" s="12">
        <f t="shared" si="23"/>
        <v>-23629</v>
      </c>
      <c r="I252" s="74" t="s">
        <v>270</v>
      </c>
      <c r="J252" s="75" t="s">
        <v>271</v>
      </c>
      <c r="K252" s="74">
        <v>-23629</v>
      </c>
      <c r="L252" s="74" t="s">
        <v>272</v>
      </c>
      <c r="M252" s="75" t="s">
        <v>181</v>
      </c>
      <c r="N252" s="75"/>
      <c r="O252" s="76" t="s">
        <v>230</v>
      </c>
      <c r="P252" s="76" t="s">
        <v>231</v>
      </c>
    </row>
    <row r="253" spans="1:16" ht="12.75" customHeight="1" thickBot="1" x14ac:dyDescent="0.25">
      <c r="A253" s="12" t="str">
        <f t="shared" si="18"/>
        <v> PPEN 6.7 </v>
      </c>
      <c r="B253" s="18" t="str">
        <f t="shared" si="19"/>
        <v>I</v>
      </c>
      <c r="C253" s="12">
        <f t="shared" si="20"/>
        <v>29198.677</v>
      </c>
      <c r="D253" s="22" t="str">
        <f t="shared" si="21"/>
        <v>vis</v>
      </c>
      <c r="E253" s="73">
        <f>VLOOKUP(C253,'Active 2'!C$21:E$971,3,FALSE)</f>
        <v>-9941.0021823252555</v>
      </c>
      <c r="F253" s="18" t="s">
        <v>141</v>
      </c>
      <c r="G253" s="22" t="str">
        <f t="shared" si="22"/>
        <v>29198.677</v>
      </c>
      <c r="H253" s="12">
        <f t="shared" si="23"/>
        <v>-23628</v>
      </c>
      <c r="I253" s="74" t="s">
        <v>273</v>
      </c>
      <c r="J253" s="75" t="s">
        <v>274</v>
      </c>
      <c r="K253" s="74">
        <v>-23628</v>
      </c>
      <c r="L253" s="74" t="s">
        <v>219</v>
      </c>
      <c r="M253" s="75" t="s">
        <v>181</v>
      </c>
      <c r="N253" s="75"/>
      <c r="O253" s="76" t="s">
        <v>230</v>
      </c>
      <c r="P253" s="76" t="s">
        <v>231</v>
      </c>
    </row>
    <row r="254" spans="1:16" ht="12.75" customHeight="1" thickBot="1" x14ac:dyDescent="0.25">
      <c r="A254" s="12" t="str">
        <f t="shared" si="18"/>
        <v> PPEN 6.7 </v>
      </c>
      <c r="B254" s="18" t="str">
        <f t="shared" si="19"/>
        <v>I</v>
      </c>
      <c r="C254" s="12">
        <f t="shared" si="20"/>
        <v>29202.617999999999</v>
      </c>
      <c r="D254" s="22" t="str">
        <f t="shared" si="21"/>
        <v>vis</v>
      </c>
      <c r="E254" s="73">
        <f>VLOOKUP(C254,'Active 2'!C$21:E$971,3,FALSE)</f>
        <v>-9937.0060184803078</v>
      </c>
      <c r="F254" s="18" t="s">
        <v>141</v>
      </c>
      <c r="G254" s="22" t="str">
        <f t="shared" si="22"/>
        <v>29202.618</v>
      </c>
      <c r="H254" s="12">
        <f t="shared" si="23"/>
        <v>-23624</v>
      </c>
      <c r="I254" s="74" t="s">
        <v>275</v>
      </c>
      <c r="J254" s="75" t="s">
        <v>276</v>
      </c>
      <c r="K254" s="74">
        <v>-23624</v>
      </c>
      <c r="L254" s="74" t="s">
        <v>240</v>
      </c>
      <c r="M254" s="75" t="s">
        <v>181</v>
      </c>
      <c r="N254" s="75"/>
      <c r="O254" s="76" t="s">
        <v>230</v>
      </c>
      <c r="P254" s="76" t="s">
        <v>231</v>
      </c>
    </row>
    <row r="255" spans="1:16" ht="12.75" customHeight="1" thickBot="1" x14ac:dyDescent="0.25">
      <c r="A255" s="12" t="str">
        <f t="shared" si="18"/>
        <v> PPEN 6.7 </v>
      </c>
      <c r="B255" s="18" t="str">
        <f t="shared" si="19"/>
        <v>I</v>
      </c>
      <c r="C255" s="12">
        <f t="shared" si="20"/>
        <v>29203.606</v>
      </c>
      <c r="D255" s="22" t="str">
        <f t="shared" si="21"/>
        <v>vis</v>
      </c>
      <c r="E255" s="73">
        <f>VLOOKUP(C255,'Active 2'!C$21:E$971,3,FALSE)</f>
        <v>-9936.0041890261564</v>
      </c>
      <c r="F255" s="18" t="s">
        <v>141</v>
      </c>
      <c r="G255" s="22" t="str">
        <f t="shared" si="22"/>
        <v>29203.606</v>
      </c>
      <c r="H255" s="12">
        <f t="shared" si="23"/>
        <v>-23623</v>
      </c>
      <c r="I255" s="74" t="s">
        <v>277</v>
      </c>
      <c r="J255" s="75" t="s">
        <v>278</v>
      </c>
      <c r="K255" s="74">
        <v>-23623</v>
      </c>
      <c r="L255" s="74" t="s">
        <v>279</v>
      </c>
      <c r="M255" s="75" t="s">
        <v>181</v>
      </c>
      <c r="N255" s="75"/>
      <c r="O255" s="76" t="s">
        <v>230</v>
      </c>
      <c r="P255" s="76" t="s">
        <v>231</v>
      </c>
    </row>
    <row r="256" spans="1:16" ht="12.75" customHeight="1" thickBot="1" x14ac:dyDescent="0.25">
      <c r="A256" s="12" t="str">
        <f t="shared" si="18"/>
        <v> PPEN 6.7 </v>
      </c>
      <c r="B256" s="18" t="str">
        <f t="shared" si="19"/>
        <v>I</v>
      </c>
      <c r="C256" s="12">
        <f t="shared" si="20"/>
        <v>29211.508000000002</v>
      </c>
      <c r="D256" s="22" t="str">
        <f t="shared" si="21"/>
        <v>vis</v>
      </c>
      <c r="E256" s="73">
        <f>VLOOKUP(C256,'Active 2'!C$21:E$971,3,FALSE)</f>
        <v>-9927.9915813877924</v>
      </c>
      <c r="F256" s="18" t="s">
        <v>141</v>
      </c>
      <c r="G256" s="22" t="str">
        <f t="shared" si="22"/>
        <v>29211.508</v>
      </c>
      <c r="H256" s="12">
        <f t="shared" si="23"/>
        <v>-23615</v>
      </c>
      <c r="I256" s="74" t="s">
        <v>280</v>
      </c>
      <c r="J256" s="75" t="s">
        <v>281</v>
      </c>
      <c r="K256" s="74">
        <v>-23615</v>
      </c>
      <c r="L256" s="74" t="s">
        <v>194</v>
      </c>
      <c r="M256" s="75" t="s">
        <v>181</v>
      </c>
      <c r="N256" s="75"/>
      <c r="O256" s="76" t="s">
        <v>230</v>
      </c>
      <c r="P256" s="76" t="s">
        <v>231</v>
      </c>
    </row>
    <row r="257" spans="1:16" ht="12.75" customHeight="1" thickBot="1" x14ac:dyDescent="0.25">
      <c r="A257" s="12" t="str">
        <f t="shared" si="18"/>
        <v> PPEN 6.7 </v>
      </c>
      <c r="B257" s="18" t="str">
        <f t="shared" si="19"/>
        <v>I</v>
      </c>
      <c r="C257" s="12">
        <f t="shared" si="20"/>
        <v>29214.456999999999</v>
      </c>
      <c r="D257" s="22" t="str">
        <f t="shared" si="21"/>
        <v>vis</v>
      </c>
      <c r="E257" s="73">
        <f>VLOOKUP(C257,'Active 2'!C$21:E$971,3,FALSE)</f>
        <v>-9925.0013029866914</v>
      </c>
      <c r="F257" s="18" t="s">
        <v>141</v>
      </c>
      <c r="G257" s="22" t="str">
        <f t="shared" si="22"/>
        <v>29214.457</v>
      </c>
      <c r="H257" s="12">
        <f t="shared" si="23"/>
        <v>-23612</v>
      </c>
      <c r="I257" s="74" t="s">
        <v>282</v>
      </c>
      <c r="J257" s="75" t="s">
        <v>283</v>
      </c>
      <c r="K257" s="74">
        <v>-23612</v>
      </c>
      <c r="L257" s="74" t="s">
        <v>222</v>
      </c>
      <c r="M257" s="75" t="s">
        <v>181</v>
      </c>
      <c r="N257" s="75"/>
      <c r="O257" s="76" t="s">
        <v>230</v>
      </c>
      <c r="P257" s="76" t="s">
        <v>231</v>
      </c>
    </row>
    <row r="258" spans="1:16" ht="12.75" customHeight="1" thickBot="1" x14ac:dyDescent="0.25">
      <c r="A258" s="12" t="str">
        <f t="shared" si="18"/>
        <v> PPEN 6.7 </v>
      </c>
      <c r="B258" s="18" t="str">
        <f t="shared" si="19"/>
        <v>II</v>
      </c>
      <c r="C258" s="12">
        <f t="shared" si="20"/>
        <v>29240.603999999999</v>
      </c>
      <c r="D258" s="22" t="str">
        <f t="shared" si="21"/>
        <v>vis</v>
      </c>
      <c r="E258" s="73">
        <f>VLOOKUP(C258,'Active 2'!C$21:E$971,3,FALSE)</f>
        <v>-9898.4883123615018</v>
      </c>
      <c r="F258" s="18" t="s">
        <v>141</v>
      </c>
      <c r="G258" s="22" t="str">
        <f t="shared" si="22"/>
        <v>29240.604</v>
      </c>
      <c r="H258" s="12">
        <f t="shared" si="23"/>
        <v>-23585.5</v>
      </c>
      <c r="I258" s="74" t="s">
        <v>284</v>
      </c>
      <c r="J258" s="75" t="s">
        <v>285</v>
      </c>
      <c r="K258" s="74">
        <v>-23585.5</v>
      </c>
      <c r="L258" s="74" t="s">
        <v>286</v>
      </c>
      <c r="M258" s="75" t="s">
        <v>181</v>
      </c>
      <c r="N258" s="75"/>
      <c r="O258" s="76" t="s">
        <v>230</v>
      </c>
      <c r="P258" s="76" t="s">
        <v>231</v>
      </c>
    </row>
    <row r="259" spans="1:16" ht="12.75" customHeight="1" thickBot="1" x14ac:dyDescent="0.25">
      <c r="A259" s="12" t="str">
        <f t="shared" si="18"/>
        <v> PPEN 6.7 </v>
      </c>
      <c r="B259" s="18" t="str">
        <f t="shared" si="19"/>
        <v>II</v>
      </c>
      <c r="C259" s="12">
        <f t="shared" si="20"/>
        <v>29244.569</v>
      </c>
      <c r="D259" s="22" t="str">
        <f t="shared" si="21"/>
        <v>vis</v>
      </c>
      <c r="E259" s="73">
        <f>VLOOKUP(C259,'Active 2'!C$21:E$971,3,FALSE)</f>
        <v>-9894.4678125783958</v>
      </c>
      <c r="F259" s="18" t="s">
        <v>141</v>
      </c>
      <c r="G259" s="22" t="str">
        <f t="shared" si="22"/>
        <v>29244.569</v>
      </c>
      <c r="H259" s="12">
        <f t="shared" si="23"/>
        <v>-23581.5</v>
      </c>
      <c r="I259" s="74" t="s">
        <v>287</v>
      </c>
      <c r="J259" s="75" t="s">
        <v>288</v>
      </c>
      <c r="K259" s="74">
        <v>-23581.5</v>
      </c>
      <c r="L259" s="74" t="s">
        <v>289</v>
      </c>
      <c r="M259" s="75" t="s">
        <v>181</v>
      </c>
      <c r="N259" s="75"/>
      <c r="O259" s="76" t="s">
        <v>230</v>
      </c>
      <c r="P259" s="76" t="s">
        <v>231</v>
      </c>
    </row>
    <row r="260" spans="1:16" ht="12.75" customHeight="1" thickBot="1" x14ac:dyDescent="0.25">
      <c r="A260" s="12" t="str">
        <f t="shared" si="18"/>
        <v> PPEN 6.7 </v>
      </c>
      <c r="B260" s="18" t="str">
        <f t="shared" si="19"/>
        <v>II</v>
      </c>
      <c r="C260" s="12">
        <f t="shared" si="20"/>
        <v>29247.498</v>
      </c>
      <c r="D260" s="22" t="str">
        <f t="shared" si="21"/>
        <v>vis</v>
      </c>
      <c r="E260" s="73">
        <f>VLOOKUP(C260,'Active 2'!C$21:E$971,3,FALSE)</f>
        <v>-9891.4978141257561</v>
      </c>
      <c r="F260" s="18" t="s">
        <v>141</v>
      </c>
      <c r="G260" s="22" t="str">
        <f t="shared" si="22"/>
        <v>29247.498</v>
      </c>
      <c r="H260" s="12">
        <f t="shared" si="23"/>
        <v>-23578.5</v>
      </c>
      <c r="I260" s="74" t="s">
        <v>290</v>
      </c>
      <c r="J260" s="75" t="s">
        <v>291</v>
      </c>
      <c r="K260" s="74">
        <v>-23578.5</v>
      </c>
      <c r="L260" s="74" t="s">
        <v>254</v>
      </c>
      <c r="M260" s="75" t="s">
        <v>181</v>
      </c>
      <c r="N260" s="75"/>
      <c r="O260" s="76" t="s">
        <v>230</v>
      </c>
      <c r="P260" s="76" t="s">
        <v>231</v>
      </c>
    </row>
    <row r="261" spans="1:16" ht="12.75" customHeight="1" thickBot="1" x14ac:dyDescent="0.25">
      <c r="A261" s="12" t="str">
        <f t="shared" si="18"/>
        <v> PPEN 6.18 </v>
      </c>
      <c r="B261" s="18" t="str">
        <f t="shared" si="19"/>
        <v>I</v>
      </c>
      <c r="C261" s="12">
        <f t="shared" si="20"/>
        <v>29549.78</v>
      </c>
      <c r="D261" s="22" t="str">
        <f t="shared" si="21"/>
        <v>vis</v>
      </c>
      <c r="E261" s="73">
        <f>VLOOKUP(C261,'Active 2'!C$21:E$971,3,FALSE)</f>
        <v>-9584.9846450370223</v>
      </c>
      <c r="F261" s="18" t="s">
        <v>141</v>
      </c>
      <c r="G261" s="22" t="str">
        <f t="shared" si="22"/>
        <v>29549.780</v>
      </c>
      <c r="H261" s="12">
        <f t="shared" si="23"/>
        <v>-23272</v>
      </c>
      <c r="I261" s="74" t="s">
        <v>292</v>
      </c>
      <c r="J261" s="75" t="s">
        <v>293</v>
      </c>
      <c r="K261" s="74">
        <v>-23272</v>
      </c>
      <c r="L261" s="74" t="s">
        <v>294</v>
      </c>
      <c r="M261" s="75" t="s">
        <v>146</v>
      </c>
      <c r="N261" s="75"/>
      <c r="O261" s="76" t="s">
        <v>250</v>
      </c>
      <c r="P261" s="76" t="s">
        <v>251</v>
      </c>
    </row>
    <row r="262" spans="1:16" ht="12.75" customHeight="1" thickBot="1" x14ac:dyDescent="0.25">
      <c r="A262" s="12" t="str">
        <f t="shared" si="18"/>
        <v> PPEN 6.18 </v>
      </c>
      <c r="B262" s="18" t="str">
        <f t="shared" si="19"/>
        <v>I</v>
      </c>
      <c r="C262" s="12">
        <f t="shared" si="20"/>
        <v>29553.712</v>
      </c>
      <c r="D262" s="22" t="str">
        <f t="shared" si="21"/>
        <v>vis</v>
      </c>
      <c r="E262" s="73">
        <f>VLOOKUP(C262,'Active 2'!C$21:E$971,3,FALSE)</f>
        <v>-9580.9976071688816</v>
      </c>
      <c r="F262" s="18" t="s">
        <v>141</v>
      </c>
      <c r="G262" s="22" t="str">
        <f t="shared" si="22"/>
        <v>29553.712</v>
      </c>
      <c r="H262" s="12">
        <f t="shared" si="23"/>
        <v>-23268</v>
      </c>
      <c r="I262" s="74" t="s">
        <v>295</v>
      </c>
      <c r="J262" s="75" t="s">
        <v>296</v>
      </c>
      <c r="K262" s="74">
        <v>-23268</v>
      </c>
      <c r="L262" s="74" t="s">
        <v>198</v>
      </c>
      <c r="M262" s="75" t="s">
        <v>146</v>
      </c>
      <c r="N262" s="75"/>
      <c r="O262" s="76" t="s">
        <v>250</v>
      </c>
      <c r="P262" s="76" t="s">
        <v>251</v>
      </c>
    </row>
    <row r="263" spans="1:16" ht="12.75" customHeight="1" thickBot="1" x14ac:dyDescent="0.25">
      <c r="A263" s="12" t="str">
        <f t="shared" si="18"/>
        <v> PPEN 6.18 </v>
      </c>
      <c r="B263" s="18" t="str">
        <f t="shared" si="19"/>
        <v>II</v>
      </c>
      <c r="C263" s="12">
        <f t="shared" si="20"/>
        <v>29585.734</v>
      </c>
      <c r="D263" s="22" t="str">
        <f t="shared" si="21"/>
        <v>vis</v>
      </c>
      <c r="E263" s="73">
        <f>VLOOKUP(C263,'Active 2'!C$21:E$971,3,FALSE)</f>
        <v>-9548.5273816822173</v>
      </c>
      <c r="F263" s="18" t="s">
        <v>141</v>
      </c>
      <c r="G263" s="22" t="str">
        <f t="shared" si="22"/>
        <v>29585.734</v>
      </c>
      <c r="H263" s="12">
        <f t="shared" si="23"/>
        <v>-23235.5</v>
      </c>
      <c r="I263" s="74" t="s">
        <v>297</v>
      </c>
      <c r="J263" s="75" t="s">
        <v>298</v>
      </c>
      <c r="K263" s="74">
        <v>-23235.5</v>
      </c>
      <c r="L263" s="74" t="s">
        <v>299</v>
      </c>
      <c r="M263" s="75" t="s">
        <v>146</v>
      </c>
      <c r="N263" s="75"/>
      <c r="O263" s="76" t="s">
        <v>250</v>
      </c>
      <c r="P263" s="76" t="s">
        <v>251</v>
      </c>
    </row>
    <row r="264" spans="1:16" ht="12.75" customHeight="1" thickBot="1" x14ac:dyDescent="0.25">
      <c r="A264" s="12" t="str">
        <f t="shared" si="18"/>
        <v> PPEN 6.18 </v>
      </c>
      <c r="B264" s="18" t="str">
        <f t="shared" si="19"/>
        <v>II</v>
      </c>
      <c r="C264" s="12">
        <f t="shared" si="20"/>
        <v>29598.592000000001</v>
      </c>
      <c r="D264" s="22" t="str">
        <f t="shared" si="21"/>
        <v>vis</v>
      </c>
      <c r="E264" s="73">
        <f>VLOOKUP(C264,'Active 2'!C$21:E$971,3,FALSE)</f>
        <v>-9535.4894028143299</v>
      </c>
      <c r="F264" s="18" t="s">
        <v>141</v>
      </c>
      <c r="G264" s="22" t="str">
        <f t="shared" si="22"/>
        <v>29598.592</v>
      </c>
      <c r="H264" s="12">
        <f t="shared" si="23"/>
        <v>-23222.5</v>
      </c>
      <c r="I264" s="74" t="s">
        <v>300</v>
      </c>
      <c r="J264" s="75" t="s">
        <v>301</v>
      </c>
      <c r="K264" s="74">
        <v>-23222.5</v>
      </c>
      <c r="L264" s="74" t="s">
        <v>194</v>
      </c>
      <c r="M264" s="75" t="s">
        <v>146</v>
      </c>
      <c r="N264" s="75"/>
      <c r="O264" s="76" t="s">
        <v>250</v>
      </c>
      <c r="P264" s="76" t="s">
        <v>251</v>
      </c>
    </row>
    <row r="265" spans="1:16" ht="12.75" customHeight="1" thickBot="1" x14ac:dyDescent="0.25">
      <c r="A265" s="12" t="str">
        <f t="shared" si="18"/>
        <v> PPEN 6.18 </v>
      </c>
      <c r="B265" s="18" t="str">
        <f t="shared" si="19"/>
        <v>II</v>
      </c>
      <c r="C265" s="12">
        <f t="shared" si="20"/>
        <v>29612.395</v>
      </c>
      <c r="D265" s="22" t="str">
        <f t="shared" si="21"/>
        <v>vis</v>
      </c>
      <c r="E265" s="73">
        <f>VLOOKUP(C265,'Active 2'!C$21:E$971,3,FALSE)</f>
        <v>-9521.4931963814888</v>
      </c>
      <c r="F265" s="18" t="s">
        <v>141</v>
      </c>
      <c r="G265" s="22" t="str">
        <f t="shared" si="22"/>
        <v>29612.395</v>
      </c>
      <c r="H265" s="12">
        <f t="shared" si="23"/>
        <v>-23208.5</v>
      </c>
      <c r="I265" s="74" t="s">
        <v>302</v>
      </c>
      <c r="J265" s="75" t="s">
        <v>303</v>
      </c>
      <c r="K265" s="74">
        <v>-23208.5</v>
      </c>
      <c r="L265" s="74" t="s">
        <v>266</v>
      </c>
      <c r="M265" s="75" t="s">
        <v>146</v>
      </c>
      <c r="N265" s="75"/>
      <c r="O265" s="76" t="s">
        <v>250</v>
      </c>
      <c r="P265" s="76" t="s">
        <v>251</v>
      </c>
    </row>
    <row r="266" spans="1:16" ht="12.75" customHeight="1" thickBot="1" x14ac:dyDescent="0.25">
      <c r="A266" s="12" t="str">
        <f t="shared" si="18"/>
        <v> PPEN 6.18 </v>
      </c>
      <c r="B266" s="18" t="str">
        <f t="shared" si="19"/>
        <v>I</v>
      </c>
      <c r="C266" s="12">
        <f t="shared" si="20"/>
        <v>29638.526000000002</v>
      </c>
      <c r="D266" s="22" t="str">
        <f t="shared" si="21"/>
        <v>vis</v>
      </c>
      <c r="E266" s="73">
        <f>VLOOKUP(C266,'Active 2'!C$21:E$971,3,FALSE)</f>
        <v>-9494.9964297150727</v>
      </c>
      <c r="F266" s="18" t="s">
        <v>141</v>
      </c>
      <c r="G266" s="22" t="str">
        <f t="shared" si="22"/>
        <v>29638.526</v>
      </c>
      <c r="H266" s="12">
        <f t="shared" si="23"/>
        <v>-23182</v>
      </c>
      <c r="I266" s="74" t="s">
        <v>304</v>
      </c>
      <c r="J266" s="75" t="s">
        <v>305</v>
      </c>
      <c r="K266" s="74">
        <v>-23182</v>
      </c>
      <c r="L266" s="74" t="s">
        <v>198</v>
      </c>
      <c r="M266" s="75" t="s">
        <v>146</v>
      </c>
      <c r="N266" s="75"/>
      <c r="O266" s="76" t="s">
        <v>250</v>
      </c>
      <c r="P266" s="76" t="s">
        <v>251</v>
      </c>
    </row>
    <row r="267" spans="1:16" ht="12.75" customHeight="1" thickBot="1" x14ac:dyDescent="0.25">
      <c r="A267" s="12" t="str">
        <f t="shared" ref="A267:A330" si="24">P267</f>
        <v> AJ 62.374 </v>
      </c>
      <c r="B267" s="18" t="str">
        <f t="shared" ref="B267:B330" si="25">IF(H267=INT(H267),"I","II")</f>
        <v>II</v>
      </c>
      <c r="C267" s="12">
        <f t="shared" ref="C267:C330" si="26">1*G267</f>
        <v>30663.685000000001</v>
      </c>
      <c r="D267" s="22" t="str">
        <f t="shared" ref="D267:D330" si="27">VLOOKUP(F267,I$1:J$5,2,FALSE)</f>
        <v>vis</v>
      </c>
      <c r="E267" s="73">
        <f>VLOOKUP(C267,'Active 2'!C$21:E$971,3,FALSE)</f>
        <v>-8455.4878453142865</v>
      </c>
      <c r="F267" s="18" t="s">
        <v>141</v>
      </c>
      <c r="G267" s="22" t="str">
        <f t="shared" ref="G267:G330" si="28">MID(I267,3,LEN(I267)-3)</f>
        <v>30663.685</v>
      </c>
      <c r="H267" s="12">
        <f t="shared" ref="H267:H330" si="29">1*K267</f>
        <v>-22142.5</v>
      </c>
      <c r="I267" s="74" t="s">
        <v>306</v>
      </c>
      <c r="J267" s="75" t="s">
        <v>307</v>
      </c>
      <c r="K267" s="74">
        <v>-22142.5</v>
      </c>
      <c r="L267" s="74" t="s">
        <v>308</v>
      </c>
      <c r="M267" s="75" t="s">
        <v>146</v>
      </c>
      <c r="N267" s="75"/>
      <c r="O267" s="76" t="s">
        <v>309</v>
      </c>
      <c r="P267" s="76" t="s">
        <v>310</v>
      </c>
    </row>
    <row r="268" spans="1:16" ht="12.75" customHeight="1" thickBot="1" x14ac:dyDescent="0.25">
      <c r="A268" s="12" t="str">
        <f t="shared" si="24"/>
        <v> AJ 62.374 </v>
      </c>
      <c r="B268" s="18" t="str">
        <f t="shared" si="25"/>
        <v>I</v>
      </c>
      <c r="C268" s="12">
        <f t="shared" si="26"/>
        <v>30696.727999999999</v>
      </c>
      <c r="D268" s="22" t="str">
        <f t="shared" si="27"/>
        <v>vis</v>
      </c>
      <c r="E268" s="73">
        <f>VLOOKUP(C268,'Active 2'!C$21:E$971,3,FALSE)</f>
        <v>-8421.9823284585091</v>
      </c>
      <c r="F268" s="18" t="s">
        <v>141</v>
      </c>
      <c r="G268" s="22" t="str">
        <f t="shared" si="28"/>
        <v>30696.728</v>
      </c>
      <c r="H268" s="12">
        <f t="shared" si="29"/>
        <v>-22109</v>
      </c>
      <c r="I268" s="74" t="s">
        <v>311</v>
      </c>
      <c r="J268" s="75" t="s">
        <v>312</v>
      </c>
      <c r="K268" s="74">
        <v>-22109</v>
      </c>
      <c r="L268" s="74" t="s">
        <v>194</v>
      </c>
      <c r="M268" s="75" t="s">
        <v>146</v>
      </c>
      <c r="N268" s="75"/>
      <c r="O268" s="76" t="s">
        <v>309</v>
      </c>
      <c r="P268" s="76" t="s">
        <v>310</v>
      </c>
    </row>
    <row r="269" spans="1:16" ht="12.75" customHeight="1" thickBot="1" x14ac:dyDescent="0.25">
      <c r="A269" s="12" t="str">
        <f t="shared" si="24"/>
        <v> AJ 62.374 </v>
      </c>
      <c r="B269" s="18" t="str">
        <f t="shared" si="25"/>
        <v>I</v>
      </c>
      <c r="C269" s="12">
        <f t="shared" si="26"/>
        <v>31346.639999999999</v>
      </c>
      <c r="D269" s="22" t="str">
        <f t="shared" si="27"/>
        <v>vis</v>
      </c>
      <c r="E269" s="73">
        <f>VLOOKUP(C269,'Active 2'!C$21:E$971,3,FALSE)</f>
        <v>-7762.9732351324164</v>
      </c>
      <c r="F269" s="18" t="s">
        <v>141</v>
      </c>
      <c r="G269" s="22" t="str">
        <f t="shared" si="28"/>
        <v>31346.640</v>
      </c>
      <c r="H269" s="12">
        <f t="shared" si="29"/>
        <v>-21450</v>
      </c>
      <c r="I269" s="74" t="s">
        <v>313</v>
      </c>
      <c r="J269" s="75" t="s">
        <v>314</v>
      </c>
      <c r="K269" s="74">
        <v>-21450</v>
      </c>
      <c r="L269" s="74" t="s">
        <v>259</v>
      </c>
      <c r="M269" s="75" t="s">
        <v>146</v>
      </c>
      <c r="N269" s="75"/>
      <c r="O269" s="76" t="s">
        <v>309</v>
      </c>
      <c r="P269" s="76" t="s">
        <v>310</v>
      </c>
    </row>
    <row r="270" spans="1:16" ht="12.75" customHeight="1" thickBot="1" x14ac:dyDescent="0.25">
      <c r="A270" s="12" t="str">
        <f t="shared" si="24"/>
        <v> AJ 62.374 </v>
      </c>
      <c r="B270" s="18" t="str">
        <f t="shared" si="25"/>
        <v>II</v>
      </c>
      <c r="C270" s="12">
        <f t="shared" si="26"/>
        <v>31378.695</v>
      </c>
      <c r="D270" s="22" t="str">
        <f t="shared" si="27"/>
        <v>vis</v>
      </c>
      <c r="E270" s="73">
        <f>VLOOKUP(C270,'Active 2'!C$21:E$971,3,FALSE)</f>
        <v>-7730.469547730786</v>
      </c>
      <c r="F270" s="18" t="s">
        <v>141</v>
      </c>
      <c r="G270" s="22" t="str">
        <f t="shared" si="28"/>
        <v>31378.695</v>
      </c>
      <c r="H270" s="12">
        <f t="shared" si="29"/>
        <v>-21417.5</v>
      </c>
      <c r="I270" s="74" t="s">
        <v>315</v>
      </c>
      <c r="J270" s="75" t="s">
        <v>316</v>
      </c>
      <c r="K270" s="74">
        <v>-21417.5</v>
      </c>
      <c r="L270" s="74" t="s">
        <v>204</v>
      </c>
      <c r="M270" s="75" t="s">
        <v>146</v>
      </c>
      <c r="N270" s="75"/>
      <c r="O270" s="76" t="s">
        <v>309</v>
      </c>
      <c r="P270" s="76" t="s">
        <v>310</v>
      </c>
    </row>
    <row r="271" spans="1:16" ht="12.75" customHeight="1" thickBot="1" x14ac:dyDescent="0.25">
      <c r="A271" s="12" t="str">
        <f t="shared" si="24"/>
        <v> AJ 62.374 </v>
      </c>
      <c r="B271" s="18" t="str">
        <f t="shared" si="25"/>
        <v>I</v>
      </c>
      <c r="C271" s="12">
        <f t="shared" si="26"/>
        <v>31415.68</v>
      </c>
      <c r="D271" s="22" t="str">
        <f t="shared" si="27"/>
        <v>vis</v>
      </c>
      <c r="E271" s="73">
        <f>VLOOKUP(C271,'Active 2'!C$21:E$971,3,FALSE)</f>
        <v>-7692.9668530326335</v>
      </c>
      <c r="F271" s="18" t="s">
        <v>141</v>
      </c>
      <c r="G271" s="22" t="str">
        <f t="shared" si="28"/>
        <v>31415.680</v>
      </c>
      <c r="H271" s="12">
        <f t="shared" si="29"/>
        <v>-21380</v>
      </c>
      <c r="I271" s="74" t="s">
        <v>317</v>
      </c>
      <c r="J271" s="75" t="s">
        <v>318</v>
      </c>
      <c r="K271" s="74">
        <v>-21380</v>
      </c>
      <c r="L271" s="74" t="s">
        <v>319</v>
      </c>
      <c r="M271" s="75" t="s">
        <v>146</v>
      </c>
      <c r="N271" s="75"/>
      <c r="O271" s="76" t="s">
        <v>309</v>
      </c>
      <c r="P271" s="76" t="s">
        <v>310</v>
      </c>
    </row>
    <row r="272" spans="1:16" ht="12.75" customHeight="1" thickBot="1" x14ac:dyDescent="0.25">
      <c r="A272" s="12" t="str">
        <f t="shared" si="24"/>
        <v> AJ 62.374 </v>
      </c>
      <c r="B272" s="18" t="str">
        <f t="shared" si="25"/>
        <v>II</v>
      </c>
      <c r="C272" s="12">
        <f t="shared" si="26"/>
        <v>31655.829000000002</v>
      </c>
      <c r="D272" s="22" t="str">
        <f t="shared" si="27"/>
        <v>vis</v>
      </c>
      <c r="E272" s="73">
        <f>VLOOKUP(C272,'Active 2'!C$21:E$971,3,FALSE)</f>
        <v>-7449.4563858414313</v>
      </c>
      <c r="F272" s="18" t="s">
        <v>141</v>
      </c>
      <c r="G272" s="22" t="str">
        <f t="shared" si="28"/>
        <v>31655.829</v>
      </c>
      <c r="H272" s="12">
        <f t="shared" si="29"/>
        <v>-21136.5</v>
      </c>
      <c r="I272" s="74" t="s">
        <v>320</v>
      </c>
      <c r="J272" s="75" t="s">
        <v>321</v>
      </c>
      <c r="K272" s="74">
        <v>-21136.5</v>
      </c>
      <c r="L272" s="74" t="s">
        <v>169</v>
      </c>
      <c r="M272" s="75" t="s">
        <v>146</v>
      </c>
      <c r="N272" s="75"/>
      <c r="O272" s="76" t="s">
        <v>309</v>
      </c>
      <c r="P272" s="76" t="s">
        <v>310</v>
      </c>
    </row>
    <row r="273" spans="1:16" ht="12.75" customHeight="1" thickBot="1" x14ac:dyDescent="0.25">
      <c r="A273" s="12" t="str">
        <f t="shared" si="24"/>
        <v> AJ 62.374 </v>
      </c>
      <c r="B273" s="18" t="str">
        <f t="shared" si="25"/>
        <v>I</v>
      </c>
      <c r="C273" s="12">
        <f t="shared" si="26"/>
        <v>31703.643</v>
      </c>
      <c r="D273" s="22" t="str">
        <f t="shared" si="27"/>
        <v>vis</v>
      </c>
      <c r="E273" s="73">
        <f>VLOOKUP(C273,'Active 2'!C$21:E$971,3,FALSE)</f>
        <v>-7400.9731130471255</v>
      </c>
      <c r="F273" s="18" t="s">
        <v>141</v>
      </c>
      <c r="G273" s="22" t="str">
        <f t="shared" si="28"/>
        <v>31703.643</v>
      </c>
      <c r="H273" s="12">
        <f t="shared" si="29"/>
        <v>-21088</v>
      </c>
      <c r="I273" s="74" t="s">
        <v>322</v>
      </c>
      <c r="J273" s="75" t="s">
        <v>323</v>
      </c>
      <c r="K273" s="74">
        <v>-21088</v>
      </c>
      <c r="L273" s="74" t="s">
        <v>324</v>
      </c>
      <c r="M273" s="75" t="s">
        <v>146</v>
      </c>
      <c r="N273" s="75"/>
      <c r="O273" s="76" t="s">
        <v>309</v>
      </c>
      <c r="P273" s="76" t="s">
        <v>310</v>
      </c>
    </row>
    <row r="274" spans="1:16" ht="12.75" customHeight="1" thickBot="1" x14ac:dyDescent="0.25">
      <c r="A274" s="12" t="str">
        <f t="shared" si="24"/>
        <v> AJ 62.374 </v>
      </c>
      <c r="B274" s="18" t="str">
        <f t="shared" si="25"/>
        <v>II</v>
      </c>
      <c r="C274" s="12">
        <f t="shared" si="26"/>
        <v>32009.841</v>
      </c>
      <c r="D274" s="22" t="str">
        <f t="shared" si="27"/>
        <v>vis</v>
      </c>
      <c r="E274" s="73">
        <f>VLOOKUP(C274,'Active 2'!C$21:E$971,3,FALSE)</f>
        <v>-7090.4891300490226</v>
      </c>
      <c r="F274" s="18" t="s">
        <v>141</v>
      </c>
      <c r="G274" s="22" t="str">
        <f t="shared" si="28"/>
        <v>32009.841</v>
      </c>
      <c r="H274" s="12">
        <f t="shared" si="29"/>
        <v>-20777.5</v>
      </c>
      <c r="I274" s="74" t="s">
        <v>325</v>
      </c>
      <c r="J274" s="75" t="s">
        <v>326</v>
      </c>
      <c r="K274" s="74">
        <v>-20777.5</v>
      </c>
      <c r="L274" s="74" t="s">
        <v>327</v>
      </c>
      <c r="M274" s="75" t="s">
        <v>146</v>
      </c>
      <c r="N274" s="75"/>
      <c r="O274" s="76" t="s">
        <v>309</v>
      </c>
      <c r="P274" s="76" t="s">
        <v>310</v>
      </c>
    </row>
    <row r="275" spans="1:16" ht="12.75" customHeight="1" thickBot="1" x14ac:dyDescent="0.25">
      <c r="A275" s="12" t="str">
        <f t="shared" si="24"/>
        <v> AJ 62.374 </v>
      </c>
      <c r="B275" s="18" t="str">
        <f t="shared" si="25"/>
        <v>I</v>
      </c>
      <c r="C275" s="12">
        <f t="shared" si="26"/>
        <v>32052.745999999999</v>
      </c>
      <c r="D275" s="22" t="str">
        <f t="shared" si="27"/>
        <v>vis</v>
      </c>
      <c r="E275" s="73">
        <f>VLOOKUP(C275,'Active 2'!C$21:E$971,3,FALSE)</f>
        <v>-7046.9835706053518</v>
      </c>
      <c r="F275" s="18" t="s">
        <v>141</v>
      </c>
      <c r="G275" s="22" t="str">
        <f t="shared" si="28"/>
        <v>32052.746</v>
      </c>
      <c r="H275" s="12">
        <f t="shared" si="29"/>
        <v>-20734</v>
      </c>
      <c r="I275" s="74" t="s">
        <v>328</v>
      </c>
      <c r="J275" s="75" t="s">
        <v>329</v>
      </c>
      <c r="K275" s="74">
        <v>-20734</v>
      </c>
      <c r="L275" s="74" t="s">
        <v>222</v>
      </c>
      <c r="M275" s="75" t="s">
        <v>146</v>
      </c>
      <c r="N275" s="75"/>
      <c r="O275" s="76" t="s">
        <v>309</v>
      </c>
      <c r="P275" s="76" t="s">
        <v>310</v>
      </c>
    </row>
    <row r="276" spans="1:16" ht="12.75" customHeight="1" thickBot="1" x14ac:dyDescent="0.25">
      <c r="A276" s="12" t="str">
        <f t="shared" si="24"/>
        <v> AJ 62.374 </v>
      </c>
      <c r="B276" s="18" t="str">
        <f t="shared" si="25"/>
        <v>II</v>
      </c>
      <c r="C276" s="12">
        <f t="shared" si="26"/>
        <v>32154.796999999999</v>
      </c>
      <c r="D276" s="22" t="str">
        <f t="shared" si="27"/>
        <v>vis</v>
      </c>
      <c r="E276" s="73">
        <f>VLOOKUP(C276,'Active 2'!C$21:E$971,3,FALSE)</f>
        <v>-6943.504119567333</v>
      </c>
      <c r="F276" s="18" t="s">
        <v>141</v>
      </c>
      <c r="G276" s="22" t="str">
        <f t="shared" si="28"/>
        <v>32154.797</v>
      </c>
      <c r="H276" s="12">
        <f t="shared" si="29"/>
        <v>-20630.5</v>
      </c>
      <c r="I276" s="74" t="s">
        <v>330</v>
      </c>
      <c r="J276" s="75" t="s">
        <v>331</v>
      </c>
      <c r="K276" s="74">
        <v>-20630.5</v>
      </c>
      <c r="L276" s="74" t="s">
        <v>332</v>
      </c>
      <c r="M276" s="75" t="s">
        <v>146</v>
      </c>
      <c r="N276" s="75"/>
      <c r="O276" s="76" t="s">
        <v>309</v>
      </c>
      <c r="P276" s="76" t="s">
        <v>310</v>
      </c>
    </row>
    <row r="277" spans="1:16" ht="12.75" customHeight="1" thickBot="1" x14ac:dyDescent="0.25">
      <c r="A277" s="12" t="str">
        <f t="shared" si="24"/>
        <v> AJ 62.374 </v>
      </c>
      <c r="B277" s="18" t="str">
        <f t="shared" si="25"/>
        <v>I</v>
      </c>
      <c r="C277" s="12">
        <f t="shared" si="26"/>
        <v>32205.598999999998</v>
      </c>
      <c r="D277" s="22" t="str">
        <f t="shared" si="27"/>
        <v>vis</v>
      </c>
      <c r="E277" s="73">
        <f>VLOOKUP(C277,'Active 2'!C$21:E$971,3,FALSE)</f>
        <v>-6891.9910224724163</v>
      </c>
      <c r="F277" s="18" t="s">
        <v>141</v>
      </c>
      <c r="G277" s="22" t="str">
        <f t="shared" si="28"/>
        <v>32205.599</v>
      </c>
      <c r="H277" s="12">
        <f t="shared" si="29"/>
        <v>-20579</v>
      </c>
      <c r="I277" s="74" t="s">
        <v>333</v>
      </c>
      <c r="J277" s="75" t="s">
        <v>334</v>
      </c>
      <c r="K277" s="74">
        <v>-20579</v>
      </c>
      <c r="L277" s="74" t="s">
        <v>225</v>
      </c>
      <c r="M277" s="75" t="s">
        <v>146</v>
      </c>
      <c r="N277" s="75"/>
      <c r="O277" s="76" t="s">
        <v>309</v>
      </c>
      <c r="P277" s="76" t="s">
        <v>310</v>
      </c>
    </row>
    <row r="278" spans="1:16" ht="12.75" customHeight="1" thickBot="1" x14ac:dyDescent="0.25">
      <c r="A278" s="12" t="str">
        <f t="shared" si="24"/>
        <v> AJ 62.374 </v>
      </c>
      <c r="B278" s="18" t="str">
        <f t="shared" si="25"/>
        <v>II</v>
      </c>
      <c r="C278" s="12">
        <f t="shared" si="26"/>
        <v>32364.856</v>
      </c>
      <c r="D278" s="22" t="str">
        <f t="shared" si="27"/>
        <v>vis</v>
      </c>
      <c r="E278" s="73">
        <f>VLOOKUP(C278,'Active 2'!C$21:E$971,3,FALSE)</f>
        <v>-6730.5048348411146</v>
      </c>
      <c r="F278" s="18" t="s">
        <v>141</v>
      </c>
      <c r="G278" s="22" t="str">
        <f t="shared" si="28"/>
        <v>32364.856</v>
      </c>
      <c r="H278" s="12">
        <f t="shared" si="29"/>
        <v>-20417.5</v>
      </c>
      <c r="I278" s="74" t="s">
        <v>335</v>
      </c>
      <c r="J278" s="75" t="s">
        <v>336</v>
      </c>
      <c r="K278" s="74">
        <v>-20417.5</v>
      </c>
      <c r="L278" s="74" t="s">
        <v>337</v>
      </c>
      <c r="M278" s="75" t="s">
        <v>146</v>
      </c>
      <c r="N278" s="75"/>
      <c r="O278" s="76" t="s">
        <v>309</v>
      </c>
      <c r="P278" s="76" t="s">
        <v>310</v>
      </c>
    </row>
    <row r="279" spans="1:16" ht="12.75" customHeight="1" thickBot="1" x14ac:dyDescent="0.25">
      <c r="A279" s="12" t="str">
        <f t="shared" si="24"/>
        <v> AJ 62.374 </v>
      </c>
      <c r="B279" s="18" t="str">
        <f t="shared" si="25"/>
        <v>I</v>
      </c>
      <c r="C279" s="12">
        <f t="shared" si="26"/>
        <v>32410.725999999999</v>
      </c>
      <c r="D279" s="22" t="str">
        <f t="shared" si="27"/>
        <v>pg</v>
      </c>
      <c r="E279" s="73">
        <f>VLOOKUP(C279,'Active 2'!C$21:E$971,3,FALSE)</f>
        <v>-6683.9927730375666</v>
      </c>
      <c r="F279" s="18" t="str">
        <f>LEFT(M279,1)</f>
        <v>F</v>
      </c>
      <c r="G279" s="22" t="str">
        <f t="shared" si="28"/>
        <v>32410.726</v>
      </c>
      <c r="H279" s="12">
        <f t="shared" si="29"/>
        <v>-20371</v>
      </c>
      <c r="I279" s="74" t="s">
        <v>338</v>
      </c>
      <c r="J279" s="75" t="s">
        <v>339</v>
      </c>
      <c r="K279" s="74">
        <v>-20371</v>
      </c>
      <c r="L279" s="74" t="s">
        <v>340</v>
      </c>
      <c r="M279" s="75" t="s">
        <v>146</v>
      </c>
      <c r="N279" s="75"/>
      <c r="O279" s="76" t="s">
        <v>309</v>
      </c>
      <c r="P279" s="76" t="s">
        <v>310</v>
      </c>
    </row>
    <row r="280" spans="1:16" ht="12.75" customHeight="1" thickBot="1" x14ac:dyDescent="0.25">
      <c r="A280" s="12" t="str">
        <f t="shared" si="24"/>
        <v> AJ 62.374 </v>
      </c>
      <c r="B280" s="18" t="str">
        <f t="shared" si="25"/>
        <v>I</v>
      </c>
      <c r="C280" s="12">
        <f t="shared" si="26"/>
        <v>32552.717000000001</v>
      </c>
      <c r="D280" s="22" t="str">
        <f t="shared" si="27"/>
        <v>pg</v>
      </c>
      <c r="E280" s="73">
        <f>VLOOKUP(C280,'Active 2'!C$21:E$971,3,FALSE)</f>
        <v>-6540.0142649157497</v>
      </c>
      <c r="F280" s="18" t="str">
        <f>LEFT(M280,1)</f>
        <v>F</v>
      </c>
      <c r="G280" s="22" t="str">
        <f t="shared" si="28"/>
        <v>32552.717</v>
      </c>
      <c r="H280" s="12">
        <f t="shared" si="29"/>
        <v>-20227</v>
      </c>
      <c r="I280" s="74" t="s">
        <v>341</v>
      </c>
      <c r="J280" s="75" t="s">
        <v>342</v>
      </c>
      <c r="K280" s="74">
        <v>-20227</v>
      </c>
      <c r="L280" s="74" t="s">
        <v>343</v>
      </c>
      <c r="M280" s="75" t="s">
        <v>146</v>
      </c>
      <c r="N280" s="75"/>
      <c r="O280" s="76" t="s">
        <v>309</v>
      </c>
      <c r="P280" s="76" t="s">
        <v>310</v>
      </c>
    </row>
    <row r="281" spans="1:16" ht="12.75" customHeight="1" thickBot="1" x14ac:dyDescent="0.25">
      <c r="A281" s="12" t="str">
        <f t="shared" si="24"/>
        <v> AJ 62.374 </v>
      </c>
      <c r="B281" s="18" t="str">
        <f t="shared" si="25"/>
        <v>I</v>
      </c>
      <c r="C281" s="12">
        <f t="shared" si="26"/>
        <v>32764.754000000001</v>
      </c>
      <c r="D281" s="22" t="str">
        <f t="shared" si="27"/>
        <v>pg</v>
      </c>
      <c r="E281" s="73">
        <f>VLOOKUP(C281,'Active 2'!C$21:E$971,3,FALSE)</f>
        <v>-6325.0092932863836</v>
      </c>
      <c r="F281" s="18" t="str">
        <f>LEFT(M281,1)</f>
        <v>F</v>
      </c>
      <c r="G281" s="22" t="str">
        <f t="shared" si="28"/>
        <v>32764.754</v>
      </c>
      <c r="H281" s="12">
        <f t="shared" si="29"/>
        <v>-20012</v>
      </c>
      <c r="I281" s="74" t="s">
        <v>344</v>
      </c>
      <c r="J281" s="75" t="s">
        <v>345</v>
      </c>
      <c r="K281" s="74">
        <v>-20012</v>
      </c>
      <c r="L281" s="74" t="s">
        <v>346</v>
      </c>
      <c r="M281" s="75" t="s">
        <v>146</v>
      </c>
      <c r="N281" s="75"/>
      <c r="O281" s="76" t="s">
        <v>309</v>
      </c>
      <c r="P281" s="76" t="s">
        <v>310</v>
      </c>
    </row>
    <row r="282" spans="1:16" ht="12.75" customHeight="1" thickBot="1" x14ac:dyDescent="0.25">
      <c r="A282" s="12" t="str">
        <f t="shared" si="24"/>
        <v> AJ 62.374 </v>
      </c>
      <c r="B282" s="18" t="str">
        <f t="shared" si="25"/>
        <v>II</v>
      </c>
      <c r="C282" s="12">
        <f t="shared" si="26"/>
        <v>32800.743999999999</v>
      </c>
      <c r="D282" s="22" t="str">
        <f t="shared" si="27"/>
        <v>pg</v>
      </c>
      <c r="E282" s="73">
        <f>VLOOKUP(C282,'Active 2'!C$21:E$971,3,FALSE)</f>
        <v>-6288.5155260243473</v>
      </c>
      <c r="F282" s="18" t="str">
        <f>LEFT(M282,1)</f>
        <v>F</v>
      </c>
      <c r="G282" s="22" t="str">
        <f t="shared" si="28"/>
        <v>32800.744</v>
      </c>
      <c r="H282" s="12">
        <f t="shared" si="29"/>
        <v>-19975.5</v>
      </c>
      <c r="I282" s="74" t="s">
        <v>347</v>
      </c>
      <c r="J282" s="75" t="s">
        <v>348</v>
      </c>
      <c r="K282" s="74">
        <v>-19975.5</v>
      </c>
      <c r="L282" s="74" t="s">
        <v>349</v>
      </c>
      <c r="M282" s="75" t="s">
        <v>146</v>
      </c>
      <c r="N282" s="75"/>
      <c r="O282" s="76" t="s">
        <v>309</v>
      </c>
      <c r="P282" s="76" t="s">
        <v>310</v>
      </c>
    </row>
    <row r="283" spans="1:16" ht="12.75" customHeight="1" thickBot="1" x14ac:dyDescent="0.25">
      <c r="A283" s="12" t="str">
        <f t="shared" si="24"/>
        <v> AJ 62.374 </v>
      </c>
      <c r="B283" s="18" t="str">
        <f t="shared" si="25"/>
        <v>II</v>
      </c>
      <c r="C283" s="12">
        <f t="shared" si="26"/>
        <v>33157.741999999998</v>
      </c>
      <c r="D283" s="22" t="str">
        <f t="shared" si="27"/>
        <v>pg</v>
      </c>
      <c r="E283" s="73">
        <f>VLOOKUP(C283,'Active 2'!C$21:E$971,3,FALSE)</f>
        <v>-5926.5204739261735</v>
      </c>
      <c r="F283" s="18" t="str">
        <f>LEFT(M283,1)</f>
        <v>F</v>
      </c>
      <c r="G283" s="22" t="str">
        <f t="shared" si="28"/>
        <v>33157.742</v>
      </c>
      <c r="H283" s="12">
        <f t="shared" si="29"/>
        <v>-19613.5</v>
      </c>
      <c r="I283" s="74" t="s">
        <v>350</v>
      </c>
      <c r="J283" s="75" t="s">
        <v>351</v>
      </c>
      <c r="K283" s="74">
        <v>-19613.5</v>
      </c>
      <c r="L283" s="74" t="s">
        <v>352</v>
      </c>
      <c r="M283" s="75" t="s">
        <v>146</v>
      </c>
      <c r="N283" s="75"/>
      <c r="O283" s="76" t="s">
        <v>309</v>
      </c>
      <c r="P283" s="76" t="s">
        <v>310</v>
      </c>
    </row>
    <row r="284" spans="1:16" ht="12.75" customHeight="1" thickBot="1" x14ac:dyDescent="0.25">
      <c r="A284" s="12" t="str">
        <f t="shared" si="24"/>
        <v> AJ 62.374 </v>
      </c>
      <c r="B284" s="18" t="str">
        <f t="shared" si="25"/>
        <v>I</v>
      </c>
      <c r="C284" s="12">
        <f t="shared" si="26"/>
        <v>33190.792000000001</v>
      </c>
      <c r="D284" s="22" t="str">
        <f t="shared" si="27"/>
        <v>vis</v>
      </c>
      <c r="E284" s="73">
        <f>VLOOKUP(C284,'Active 2'!C$21:E$971,3,FALSE)</f>
        <v>-5893.0078590884277</v>
      </c>
      <c r="F284" s="18" t="s">
        <v>141</v>
      </c>
      <c r="G284" s="22" t="str">
        <f t="shared" si="28"/>
        <v>33190.792</v>
      </c>
      <c r="H284" s="12">
        <f t="shared" si="29"/>
        <v>-19580</v>
      </c>
      <c r="I284" s="74" t="s">
        <v>353</v>
      </c>
      <c r="J284" s="75" t="s">
        <v>354</v>
      </c>
      <c r="K284" s="74">
        <v>-19580</v>
      </c>
      <c r="L284" s="74" t="s">
        <v>355</v>
      </c>
      <c r="M284" s="75" t="s">
        <v>146</v>
      </c>
      <c r="N284" s="75"/>
      <c r="O284" s="76" t="s">
        <v>309</v>
      </c>
      <c r="P284" s="76" t="s">
        <v>310</v>
      </c>
    </row>
    <row r="285" spans="1:16" ht="12.75" customHeight="1" thickBot="1" x14ac:dyDescent="0.25">
      <c r="A285" s="12" t="str">
        <f t="shared" si="24"/>
        <v> AJ 62.374 </v>
      </c>
      <c r="B285" s="18" t="str">
        <f t="shared" si="25"/>
        <v>II</v>
      </c>
      <c r="C285" s="12">
        <f t="shared" si="26"/>
        <v>33598.591999999997</v>
      </c>
      <c r="D285" s="22" t="str">
        <f t="shared" si="27"/>
        <v>vis</v>
      </c>
      <c r="E285" s="73">
        <f>VLOOKUP(C285,'Active 2'!C$21:E$971,3,FALSE)</f>
        <v>-5479.4997098953409</v>
      </c>
      <c r="F285" s="18" t="s">
        <v>141</v>
      </c>
      <c r="G285" s="22" t="str">
        <f t="shared" si="28"/>
        <v>33598.592</v>
      </c>
      <c r="H285" s="12">
        <f t="shared" si="29"/>
        <v>-19166.5</v>
      </c>
      <c r="I285" s="74" t="s">
        <v>356</v>
      </c>
      <c r="J285" s="75" t="s">
        <v>357</v>
      </c>
      <c r="K285" s="74">
        <v>-19166.5</v>
      </c>
      <c r="L285" s="74" t="s">
        <v>358</v>
      </c>
      <c r="M285" s="75" t="s">
        <v>146</v>
      </c>
      <c r="N285" s="75"/>
      <c r="O285" s="76" t="s">
        <v>309</v>
      </c>
      <c r="P285" s="76" t="s">
        <v>310</v>
      </c>
    </row>
    <row r="286" spans="1:16" ht="12.75" customHeight="1" thickBot="1" x14ac:dyDescent="0.25">
      <c r="A286" s="12" t="str">
        <f t="shared" si="24"/>
        <v> AJ 62.374 </v>
      </c>
      <c r="B286" s="18" t="str">
        <f t="shared" si="25"/>
        <v>I</v>
      </c>
      <c r="C286" s="12">
        <f t="shared" si="26"/>
        <v>33704.586000000003</v>
      </c>
      <c r="D286" s="22" t="str">
        <f t="shared" si="27"/>
        <v>vis</v>
      </c>
      <c r="E286" s="73">
        <f>VLOOKUP(C286,'Active 2'!C$21:E$971,3,FALSE)</f>
        <v>-5372.0220670175213</v>
      </c>
      <c r="F286" s="18" t="s">
        <v>141</v>
      </c>
      <c r="G286" s="22" t="str">
        <f t="shared" si="28"/>
        <v>33704.586</v>
      </c>
      <c r="H286" s="12">
        <f t="shared" si="29"/>
        <v>-19059</v>
      </c>
      <c r="I286" s="74" t="s">
        <v>359</v>
      </c>
      <c r="J286" s="75" t="s">
        <v>360</v>
      </c>
      <c r="K286" s="74">
        <v>-19059</v>
      </c>
      <c r="L286" s="74" t="s">
        <v>361</v>
      </c>
      <c r="M286" s="75" t="s">
        <v>146</v>
      </c>
      <c r="N286" s="75"/>
      <c r="O286" s="76" t="s">
        <v>309</v>
      </c>
      <c r="P286" s="76" t="s">
        <v>310</v>
      </c>
    </row>
    <row r="287" spans="1:16" ht="12.75" customHeight="1" thickBot="1" x14ac:dyDescent="0.25">
      <c r="A287" s="12" t="str">
        <f t="shared" si="24"/>
        <v> AJ 62.374 </v>
      </c>
      <c r="B287" s="18" t="str">
        <f t="shared" si="25"/>
        <v>I</v>
      </c>
      <c r="C287" s="12">
        <f t="shared" si="26"/>
        <v>34061.614999999998</v>
      </c>
      <c r="D287" s="22" t="str">
        <f t="shared" si="27"/>
        <v>vis</v>
      </c>
      <c r="E287" s="73">
        <f>VLOOKUP(C287,'Active 2'!C$21:E$971,3,FALSE)</f>
        <v>-5009.9955809992325</v>
      </c>
      <c r="F287" s="18" t="s">
        <v>141</v>
      </c>
      <c r="G287" s="22" t="str">
        <f t="shared" si="28"/>
        <v>34061.615</v>
      </c>
      <c r="H287" s="12">
        <f t="shared" si="29"/>
        <v>-18697</v>
      </c>
      <c r="I287" s="74" t="s">
        <v>362</v>
      </c>
      <c r="J287" s="75" t="s">
        <v>363</v>
      </c>
      <c r="K287" s="74">
        <v>-18697</v>
      </c>
      <c r="L287" s="74" t="s">
        <v>364</v>
      </c>
      <c r="M287" s="75" t="s">
        <v>146</v>
      </c>
      <c r="N287" s="75"/>
      <c r="O287" s="76" t="s">
        <v>309</v>
      </c>
      <c r="P287" s="76" t="s">
        <v>310</v>
      </c>
    </row>
    <row r="288" spans="1:16" ht="12.75" customHeight="1" thickBot="1" x14ac:dyDescent="0.25">
      <c r="A288" s="12" t="str">
        <f t="shared" si="24"/>
        <v> AJ 62.374 </v>
      </c>
      <c r="B288" s="18" t="str">
        <f t="shared" si="25"/>
        <v>II</v>
      </c>
      <c r="C288" s="12">
        <f t="shared" si="26"/>
        <v>34386.563000000002</v>
      </c>
      <c r="D288" s="22" t="str">
        <f t="shared" si="27"/>
        <v>vis</v>
      </c>
      <c r="E288" s="73">
        <f>VLOOKUP(C288,'Active 2'!C$21:E$971,3,FALSE)</f>
        <v>-4680.4991463155684</v>
      </c>
      <c r="F288" s="18" t="s">
        <v>141</v>
      </c>
      <c r="G288" s="22" t="str">
        <f t="shared" si="28"/>
        <v>34386.563</v>
      </c>
      <c r="H288" s="12">
        <f t="shared" si="29"/>
        <v>-18367.5</v>
      </c>
      <c r="I288" s="74" t="s">
        <v>365</v>
      </c>
      <c r="J288" s="75" t="s">
        <v>366</v>
      </c>
      <c r="K288" s="74">
        <v>-18367.5</v>
      </c>
      <c r="L288" s="74" t="s">
        <v>346</v>
      </c>
      <c r="M288" s="75" t="s">
        <v>146</v>
      </c>
      <c r="N288" s="75"/>
      <c r="O288" s="76" t="s">
        <v>309</v>
      </c>
      <c r="P288" s="76" t="s">
        <v>310</v>
      </c>
    </row>
    <row r="289" spans="1:16" ht="12.75" customHeight="1" thickBot="1" x14ac:dyDescent="0.25">
      <c r="A289" s="12" t="str">
        <f t="shared" si="24"/>
        <v> PZ 11.400 </v>
      </c>
      <c r="B289" s="18" t="str">
        <f t="shared" si="25"/>
        <v>I</v>
      </c>
      <c r="C289" s="12">
        <f t="shared" si="26"/>
        <v>34572.455999999998</v>
      </c>
      <c r="D289" s="22" t="str">
        <f t="shared" si="27"/>
        <v>vis</v>
      </c>
      <c r="E289" s="73">
        <f>VLOOKUP(C289,'Active 2'!C$21:E$971,3,FALSE)</f>
        <v>-4492.0041233191241</v>
      </c>
      <c r="F289" s="18" t="s">
        <v>141</v>
      </c>
      <c r="G289" s="22" t="str">
        <f t="shared" si="28"/>
        <v>34572.456</v>
      </c>
      <c r="H289" s="12">
        <f t="shared" si="29"/>
        <v>-18179</v>
      </c>
      <c r="I289" s="74" t="s">
        <v>367</v>
      </c>
      <c r="J289" s="75" t="s">
        <v>368</v>
      </c>
      <c r="K289" s="74">
        <v>-18179</v>
      </c>
      <c r="L289" s="74" t="s">
        <v>349</v>
      </c>
      <c r="M289" s="75" t="s">
        <v>146</v>
      </c>
      <c r="N289" s="75"/>
      <c r="O289" s="76" t="s">
        <v>369</v>
      </c>
      <c r="P289" s="76" t="s">
        <v>370</v>
      </c>
    </row>
    <row r="290" spans="1:16" ht="12.75" customHeight="1" thickBot="1" x14ac:dyDescent="0.25">
      <c r="A290" s="12" t="str">
        <f t="shared" si="24"/>
        <v> PZ 11.400 </v>
      </c>
      <c r="B290" s="18" t="str">
        <f t="shared" si="25"/>
        <v>I</v>
      </c>
      <c r="C290" s="12">
        <f t="shared" si="26"/>
        <v>34574.43</v>
      </c>
      <c r="D290" s="22" t="str">
        <f t="shared" si="27"/>
        <v>vis</v>
      </c>
      <c r="E290" s="73">
        <f>VLOOKUP(C290,'Active 2'!C$21:E$971,3,FALSE)</f>
        <v>-4490.0024924056661</v>
      </c>
      <c r="F290" s="18" t="s">
        <v>141</v>
      </c>
      <c r="G290" s="22" t="str">
        <f t="shared" si="28"/>
        <v>34574.430</v>
      </c>
      <c r="H290" s="12">
        <f t="shared" si="29"/>
        <v>-18177</v>
      </c>
      <c r="I290" s="74" t="s">
        <v>371</v>
      </c>
      <c r="J290" s="75" t="s">
        <v>372</v>
      </c>
      <c r="K290" s="74">
        <v>-18177</v>
      </c>
      <c r="L290" s="74" t="s">
        <v>373</v>
      </c>
      <c r="M290" s="75" t="s">
        <v>146</v>
      </c>
      <c r="N290" s="75"/>
      <c r="O290" s="76" t="s">
        <v>369</v>
      </c>
      <c r="P290" s="76" t="s">
        <v>370</v>
      </c>
    </row>
    <row r="291" spans="1:16" ht="12.75" customHeight="1" thickBot="1" x14ac:dyDescent="0.25">
      <c r="A291" s="12" t="str">
        <f t="shared" si="24"/>
        <v> PZ 11.400 </v>
      </c>
      <c r="B291" s="18" t="str">
        <f t="shared" si="25"/>
        <v>I</v>
      </c>
      <c r="C291" s="12">
        <f t="shared" si="26"/>
        <v>34575.415000000001</v>
      </c>
      <c r="D291" s="22" t="str">
        <f t="shared" si="27"/>
        <v>vis</v>
      </c>
      <c r="E291" s="73">
        <f>VLOOKUP(C291,'Active 2'!C$21:E$971,3,FALSE)</f>
        <v>-4489.0037049437842</v>
      </c>
      <c r="F291" s="18" t="s">
        <v>141</v>
      </c>
      <c r="G291" s="22" t="str">
        <f t="shared" si="28"/>
        <v>34575.415</v>
      </c>
      <c r="H291" s="12">
        <f t="shared" si="29"/>
        <v>-18176</v>
      </c>
      <c r="I291" s="74" t="s">
        <v>374</v>
      </c>
      <c r="J291" s="75" t="s">
        <v>375</v>
      </c>
      <c r="K291" s="74">
        <v>-18176</v>
      </c>
      <c r="L291" s="74" t="s">
        <v>349</v>
      </c>
      <c r="M291" s="75" t="s">
        <v>146</v>
      </c>
      <c r="N291" s="75"/>
      <c r="O291" s="76" t="s">
        <v>369</v>
      </c>
      <c r="P291" s="76" t="s">
        <v>370</v>
      </c>
    </row>
    <row r="292" spans="1:16" ht="12.75" customHeight="1" thickBot="1" x14ac:dyDescent="0.25">
      <c r="A292" s="12" t="str">
        <f t="shared" si="24"/>
        <v> AJ 62.374 </v>
      </c>
      <c r="B292" s="18" t="str">
        <f t="shared" si="25"/>
        <v>I</v>
      </c>
      <c r="C292" s="12">
        <f t="shared" si="26"/>
        <v>34627.692000000003</v>
      </c>
      <c r="D292" s="22" t="str">
        <f t="shared" si="27"/>
        <v>vis</v>
      </c>
      <c r="E292" s="73">
        <f>VLOOKUP(C292,'Active 2'!C$21:E$971,3,FALSE)</f>
        <v>-4435.9949616496015</v>
      </c>
      <c r="F292" s="18" t="s">
        <v>141</v>
      </c>
      <c r="G292" s="22" t="str">
        <f t="shared" si="28"/>
        <v>34627.692</v>
      </c>
      <c r="H292" s="12">
        <f t="shared" si="29"/>
        <v>-18123</v>
      </c>
      <c r="I292" s="74" t="s">
        <v>376</v>
      </c>
      <c r="J292" s="75" t="s">
        <v>377</v>
      </c>
      <c r="K292" s="74">
        <v>-18123</v>
      </c>
      <c r="L292" s="74" t="s">
        <v>299</v>
      </c>
      <c r="M292" s="75" t="s">
        <v>146</v>
      </c>
      <c r="N292" s="75"/>
      <c r="O292" s="76" t="s">
        <v>309</v>
      </c>
      <c r="P292" s="76" t="s">
        <v>310</v>
      </c>
    </row>
    <row r="293" spans="1:16" ht="12.75" customHeight="1" thickBot="1" x14ac:dyDescent="0.25">
      <c r="A293" s="12" t="str">
        <f t="shared" si="24"/>
        <v> PZ 11.400 </v>
      </c>
      <c r="B293" s="18" t="str">
        <f t="shared" si="25"/>
        <v>I</v>
      </c>
      <c r="C293" s="12">
        <f t="shared" si="26"/>
        <v>34651.353999999999</v>
      </c>
      <c r="D293" s="22" t="str">
        <f t="shared" si="27"/>
        <v>vis</v>
      </c>
      <c r="E293" s="73">
        <f>VLOOKUP(C293,'Active 2'!C$21:E$971,3,FALSE)</f>
        <v>-4412.001754621142</v>
      </c>
      <c r="F293" s="18" t="s">
        <v>141</v>
      </c>
      <c r="G293" s="22" t="str">
        <f t="shared" si="28"/>
        <v>34651.354</v>
      </c>
      <c r="H293" s="12">
        <f t="shared" si="29"/>
        <v>-18099</v>
      </c>
      <c r="I293" s="74" t="s">
        <v>378</v>
      </c>
      <c r="J293" s="75" t="s">
        <v>379</v>
      </c>
      <c r="K293" s="74">
        <v>-18099</v>
      </c>
      <c r="L293" s="74" t="s">
        <v>343</v>
      </c>
      <c r="M293" s="75" t="s">
        <v>146</v>
      </c>
      <c r="N293" s="75"/>
      <c r="O293" s="76" t="s">
        <v>369</v>
      </c>
      <c r="P293" s="76" t="s">
        <v>370</v>
      </c>
    </row>
    <row r="294" spans="1:16" ht="12.75" customHeight="1" thickBot="1" x14ac:dyDescent="0.25">
      <c r="A294" s="12" t="str">
        <f t="shared" si="24"/>
        <v> PZ 11.400 </v>
      </c>
      <c r="B294" s="18" t="str">
        <f t="shared" si="25"/>
        <v>I</v>
      </c>
      <c r="C294" s="12">
        <f t="shared" si="26"/>
        <v>34930.440999999999</v>
      </c>
      <c r="D294" s="22" t="str">
        <f t="shared" si="27"/>
        <v>vis</v>
      </c>
      <c r="E294" s="73">
        <f>VLOOKUP(C294,'Active 2'!C$21:E$971,3,FALSE)</f>
        <v>-4129.0082557642218</v>
      </c>
      <c r="F294" s="18" t="s">
        <v>141</v>
      </c>
      <c r="G294" s="22" t="str">
        <f t="shared" si="28"/>
        <v>34930.441</v>
      </c>
      <c r="H294" s="12">
        <f t="shared" si="29"/>
        <v>-17816</v>
      </c>
      <c r="I294" s="74" t="s">
        <v>380</v>
      </c>
      <c r="J294" s="75" t="s">
        <v>381</v>
      </c>
      <c r="K294" s="74">
        <v>-17816</v>
      </c>
      <c r="L294" s="74" t="s">
        <v>352</v>
      </c>
      <c r="M294" s="75" t="s">
        <v>146</v>
      </c>
      <c r="N294" s="75"/>
      <c r="O294" s="76" t="s">
        <v>369</v>
      </c>
      <c r="P294" s="76" t="s">
        <v>370</v>
      </c>
    </row>
    <row r="295" spans="1:16" ht="12.75" customHeight="1" thickBot="1" x14ac:dyDescent="0.25">
      <c r="A295" s="12" t="str">
        <f t="shared" si="24"/>
        <v> PZ 11.400 </v>
      </c>
      <c r="B295" s="18" t="str">
        <f t="shared" si="25"/>
        <v>I</v>
      </c>
      <c r="C295" s="12">
        <f t="shared" si="26"/>
        <v>34931.434000000001</v>
      </c>
      <c r="D295" s="22" t="str">
        <f t="shared" si="27"/>
        <v>vis</v>
      </c>
      <c r="E295" s="73">
        <f>VLOOKUP(C295,'Active 2'!C$21:E$971,3,FALSE)</f>
        <v>-4128.0013563229531</v>
      </c>
      <c r="F295" s="18" t="s">
        <v>141</v>
      </c>
      <c r="G295" s="22" t="str">
        <f t="shared" si="28"/>
        <v>34931.434</v>
      </c>
      <c r="H295" s="12">
        <f t="shared" si="29"/>
        <v>-17815</v>
      </c>
      <c r="I295" s="74" t="s">
        <v>382</v>
      </c>
      <c r="J295" s="75" t="s">
        <v>383</v>
      </c>
      <c r="K295" s="74">
        <v>-17815</v>
      </c>
      <c r="L295" s="74" t="s">
        <v>349</v>
      </c>
      <c r="M295" s="75" t="s">
        <v>146</v>
      </c>
      <c r="N295" s="75"/>
      <c r="O295" s="76" t="s">
        <v>369</v>
      </c>
      <c r="P295" s="76" t="s">
        <v>370</v>
      </c>
    </row>
    <row r="296" spans="1:16" ht="12.75" customHeight="1" thickBot="1" x14ac:dyDescent="0.25">
      <c r="A296" s="12" t="str">
        <f t="shared" si="24"/>
        <v> PZ 11.400 </v>
      </c>
      <c r="B296" s="18" t="str">
        <f t="shared" si="25"/>
        <v>I</v>
      </c>
      <c r="C296" s="12">
        <f t="shared" si="26"/>
        <v>34993.56</v>
      </c>
      <c r="D296" s="22" t="str">
        <f t="shared" si="27"/>
        <v>vis</v>
      </c>
      <c r="E296" s="73">
        <f>VLOOKUP(C296,'Active 2'!C$21:E$971,3,FALSE)</f>
        <v>-4065.005752407385</v>
      </c>
      <c r="F296" s="18" t="s">
        <v>141</v>
      </c>
      <c r="G296" s="22" t="str">
        <f t="shared" si="28"/>
        <v>34993.560</v>
      </c>
      <c r="H296" s="12">
        <f t="shared" si="29"/>
        <v>-17752</v>
      </c>
      <c r="I296" s="74" t="s">
        <v>384</v>
      </c>
      <c r="J296" s="75" t="s">
        <v>385</v>
      </c>
      <c r="K296" s="74">
        <v>-17752</v>
      </c>
      <c r="L296" s="74" t="s">
        <v>386</v>
      </c>
      <c r="M296" s="75" t="s">
        <v>146</v>
      </c>
      <c r="N296" s="75"/>
      <c r="O296" s="76" t="s">
        <v>369</v>
      </c>
      <c r="P296" s="76" t="s">
        <v>370</v>
      </c>
    </row>
    <row r="297" spans="1:16" ht="12.75" customHeight="1" thickBot="1" x14ac:dyDescent="0.25">
      <c r="A297" s="12" t="str">
        <f t="shared" si="24"/>
        <v> PZ 11.400 </v>
      </c>
      <c r="B297" s="18" t="str">
        <f t="shared" si="25"/>
        <v>I</v>
      </c>
      <c r="C297" s="12">
        <f t="shared" si="26"/>
        <v>35011.31</v>
      </c>
      <c r="D297" s="22" t="str">
        <f t="shared" si="27"/>
        <v>vis</v>
      </c>
      <c r="E297" s="73">
        <f>VLOOKUP(C297,'Active 2'!C$21:E$971,3,FALSE)</f>
        <v>-4047.0072981450567</v>
      </c>
      <c r="F297" s="18" t="s">
        <v>141</v>
      </c>
      <c r="G297" s="22" t="str">
        <f t="shared" si="28"/>
        <v>35011.310</v>
      </c>
      <c r="H297" s="12">
        <f t="shared" si="29"/>
        <v>-17734</v>
      </c>
      <c r="I297" s="74" t="s">
        <v>387</v>
      </c>
      <c r="J297" s="75" t="s">
        <v>388</v>
      </c>
      <c r="K297" s="74">
        <v>-17734</v>
      </c>
      <c r="L297" s="74" t="s">
        <v>389</v>
      </c>
      <c r="M297" s="75" t="s">
        <v>146</v>
      </c>
      <c r="N297" s="75"/>
      <c r="O297" s="76" t="s">
        <v>369</v>
      </c>
      <c r="P297" s="76" t="s">
        <v>370</v>
      </c>
    </row>
    <row r="298" spans="1:16" ht="12.75" customHeight="1" thickBot="1" x14ac:dyDescent="0.25">
      <c r="A298" s="12" t="str">
        <f t="shared" si="24"/>
        <v> AJ 62.374 </v>
      </c>
      <c r="B298" s="18" t="str">
        <f t="shared" si="25"/>
        <v>II</v>
      </c>
      <c r="C298" s="12">
        <f t="shared" si="26"/>
        <v>35388.561000000002</v>
      </c>
      <c r="D298" s="22" t="str">
        <f t="shared" si="27"/>
        <v>vis</v>
      </c>
      <c r="E298" s="73">
        <f>VLOOKUP(C298,'Active 2'!C$21:E$971,3,FALSE)</f>
        <v>-3664.4757562342074</v>
      </c>
      <c r="F298" s="18" t="s">
        <v>141</v>
      </c>
      <c r="G298" s="22" t="str">
        <f t="shared" si="28"/>
        <v>35388.561</v>
      </c>
      <c r="H298" s="12">
        <f t="shared" si="29"/>
        <v>-17351.5</v>
      </c>
      <c r="I298" s="74" t="s">
        <v>390</v>
      </c>
      <c r="J298" s="75" t="s">
        <v>391</v>
      </c>
      <c r="K298" s="74">
        <v>-17351.5</v>
      </c>
      <c r="L298" s="74" t="s">
        <v>392</v>
      </c>
      <c r="M298" s="75" t="s">
        <v>146</v>
      </c>
      <c r="N298" s="75"/>
      <c r="O298" s="76" t="s">
        <v>309</v>
      </c>
      <c r="P298" s="76" t="s">
        <v>310</v>
      </c>
    </row>
    <row r="299" spans="1:16" ht="12.75" customHeight="1" thickBot="1" x14ac:dyDescent="0.25">
      <c r="A299" s="12" t="str">
        <f t="shared" si="24"/>
        <v> MSAI 40.265 </v>
      </c>
      <c r="B299" s="18" t="str">
        <f t="shared" si="25"/>
        <v>I</v>
      </c>
      <c r="C299" s="12">
        <f t="shared" si="26"/>
        <v>35802.25</v>
      </c>
      <c r="D299" s="22" t="str">
        <f t="shared" si="27"/>
        <v>vis</v>
      </c>
      <c r="E299" s="73">
        <f>VLOOKUP(C299,'Active 2'!C$21:E$971,3,FALSE)</f>
        <v>-3244.9961762157177</v>
      </c>
      <c r="F299" s="18" t="s">
        <v>141</v>
      </c>
      <c r="G299" s="22" t="str">
        <f t="shared" si="28"/>
        <v>35802.250</v>
      </c>
      <c r="H299" s="12">
        <f t="shared" si="29"/>
        <v>-16932</v>
      </c>
      <c r="I299" s="74" t="s">
        <v>393</v>
      </c>
      <c r="J299" s="75" t="s">
        <v>394</v>
      </c>
      <c r="K299" s="74">
        <v>-16932</v>
      </c>
      <c r="L299" s="74" t="s">
        <v>349</v>
      </c>
      <c r="M299" s="75" t="s">
        <v>199</v>
      </c>
      <c r="N299" s="75"/>
      <c r="O299" s="76" t="s">
        <v>395</v>
      </c>
      <c r="P299" s="76" t="s">
        <v>396</v>
      </c>
    </row>
    <row r="300" spans="1:16" ht="12.75" customHeight="1" thickBot="1" x14ac:dyDescent="0.25">
      <c r="A300" s="12" t="str">
        <f t="shared" si="24"/>
        <v> AJ 62.374 </v>
      </c>
      <c r="B300" s="18" t="str">
        <f t="shared" si="25"/>
        <v>II</v>
      </c>
      <c r="C300" s="12">
        <f t="shared" si="26"/>
        <v>35810.646000000001</v>
      </c>
      <c r="D300" s="22" t="str">
        <f t="shared" si="27"/>
        <v>vis</v>
      </c>
      <c r="E300" s="73">
        <f>VLOOKUP(C300,'Active 2'!C$21:E$971,3,FALSE)</f>
        <v>-3236.4826538502798</v>
      </c>
      <c r="F300" s="18" t="s">
        <v>141</v>
      </c>
      <c r="G300" s="22" t="str">
        <f t="shared" si="28"/>
        <v>35810.646</v>
      </c>
      <c r="H300" s="12">
        <f t="shared" si="29"/>
        <v>-16923.5</v>
      </c>
      <c r="I300" s="74" t="s">
        <v>397</v>
      </c>
      <c r="J300" s="75" t="s">
        <v>398</v>
      </c>
      <c r="K300" s="74">
        <v>-16923.5</v>
      </c>
      <c r="L300" s="74" t="s">
        <v>337</v>
      </c>
      <c r="M300" s="75" t="s">
        <v>146</v>
      </c>
      <c r="N300" s="75"/>
      <c r="O300" s="76" t="s">
        <v>309</v>
      </c>
      <c r="P300" s="76" t="s">
        <v>310</v>
      </c>
    </row>
    <row r="301" spans="1:16" ht="12.75" customHeight="1" thickBot="1" x14ac:dyDescent="0.25">
      <c r="A301" s="12" t="str">
        <f t="shared" si="24"/>
        <v> MHAR 17.2 </v>
      </c>
      <c r="B301" s="18" t="str">
        <f t="shared" si="25"/>
        <v>II</v>
      </c>
      <c r="C301" s="12">
        <f t="shared" si="26"/>
        <v>35838.233999999997</v>
      </c>
      <c r="D301" s="22" t="str">
        <f t="shared" si="27"/>
        <v>vis</v>
      </c>
      <c r="E301" s="73">
        <f>VLOOKUP(C301,'Active 2'!C$21:E$971,3,FALSE)</f>
        <v>-3208.5084929382215</v>
      </c>
      <c r="F301" s="18" t="s">
        <v>141</v>
      </c>
      <c r="G301" s="22" t="str">
        <f t="shared" si="28"/>
        <v>35838.234</v>
      </c>
      <c r="H301" s="12">
        <f t="shared" si="29"/>
        <v>-16895.5</v>
      </c>
      <c r="I301" s="74" t="s">
        <v>399</v>
      </c>
      <c r="J301" s="75" t="s">
        <v>400</v>
      </c>
      <c r="K301" s="74">
        <v>-16895.5</v>
      </c>
      <c r="L301" s="74" t="s">
        <v>401</v>
      </c>
      <c r="M301" s="75" t="s">
        <v>199</v>
      </c>
      <c r="N301" s="75"/>
      <c r="O301" s="76" t="s">
        <v>402</v>
      </c>
      <c r="P301" s="76" t="s">
        <v>403</v>
      </c>
    </row>
    <row r="302" spans="1:16" ht="12.75" customHeight="1" thickBot="1" x14ac:dyDescent="0.25">
      <c r="A302" s="12" t="str">
        <f t="shared" si="24"/>
        <v> AJ 62.374 </v>
      </c>
      <c r="B302" s="18" t="str">
        <f t="shared" si="25"/>
        <v>I</v>
      </c>
      <c r="C302" s="12">
        <f t="shared" si="26"/>
        <v>35838.749000000003</v>
      </c>
      <c r="D302" s="22" t="str">
        <f t="shared" si="27"/>
        <v>vis</v>
      </c>
      <c r="E302" s="73">
        <f>VLOOKUP(C302,'Active 2'!C$21:E$971,3,FALSE)</f>
        <v>-3207.9862842652515</v>
      </c>
      <c r="F302" s="18" t="s">
        <v>141</v>
      </c>
      <c r="G302" s="22" t="str">
        <f t="shared" si="28"/>
        <v>35838.749</v>
      </c>
      <c r="H302" s="12">
        <f t="shared" si="29"/>
        <v>-16895</v>
      </c>
      <c r="I302" s="74" t="s">
        <v>404</v>
      </c>
      <c r="J302" s="75" t="s">
        <v>405</v>
      </c>
      <c r="K302" s="74">
        <v>-16895</v>
      </c>
      <c r="L302" s="74" t="s">
        <v>406</v>
      </c>
      <c r="M302" s="75" t="s">
        <v>146</v>
      </c>
      <c r="N302" s="75"/>
      <c r="O302" s="76" t="s">
        <v>309</v>
      </c>
      <c r="P302" s="76" t="s">
        <v>310</v>
      </c>
    </row>
    <row r="303" spans="1:16" ht="12.75" customHeight="1" thickBot="1" x14ac:dyDescent="0.25">
      <c r="A303" s="12" t="str">
        <f t="shared" si="24"/>
        <v> MSAI 40.265 </v>
      </c>
      <c r="B303" s="18" t="str">
        <f t="shared" si="25"/>
        <v>I</v>
      </c>
      <c r="C303" s="12">
        <f t="shared" si="26"/>
        <v>36079.360999999997</v>
      </c>
      <c r="D303" s="22" t="str">
        <f t="shared" si="27"/>
        <v>vis</v>
      </c>
      <c r="E303" s="73">
        <f>VLOOKUP(C303,'Active 2'!C$21:E$971,3,FALSE)</f>
        <v>-2964.0063362671017</v>
      </c>
      <c r="F303" s="18" t="s">
        <v>141</v>
      </c>
      <c r="G303" s="22" t="str">
        <f t="shared" si="28"/>
        <v>36079.361</v>
      </c>
      <c r="H303" s="12">
        <f t="shared" si="29"/>
        <v>-16651</v>
      </c>
      <c r="I303" s="74" t="s">
        <v>407</v>
      </c>
      <c r="J303" s="75" t="s">
        <v>408</v>
      </c>
      <c r="K303" s="74">
        <v>-16651</v>
      </c>
      <c r="L303" s="74" t="s">
        <v>361</v>
      </c>
      <c r="M303" s="75" t="s">
        <v>199</v>
      </c>
      <c r="N303" s="75"/>
      <c r="O303" s="76" t="s">
        <v>395</v>
      </c>
      <c r="P303" s="76" t="s">
        <v>396</v>
      </c>
    </row>
    <row r="304" spans="1:16" ht="12.75" customHeight="1" thickBot="1" x14ac:dyDescent="0.25">
      <c r="A304" s="12" t="str">
        <f t="shared" si="24"/>
        <v> MSAI 40.265 </v>
      </c>
      <c r="B304" s="18" t="str">
        <f t="shared" si="25"/>
        <v>I</v>
      </c>
      <c r="C304" s="12">
        <f t="shared" si="26"/>
        <v>36080.353000000003</v>
      </c>
      <c r="D304" s="22" t="str">
        <f t="shared" si="27"/>
        <v>vis</v>
      </c>
      <c r="E304" s="73">
        <f>VLOOKUP(C304,'Active 2'!C$21:E$971,3,FALSE)</f>
        <v>-2963.0004508232519</v>
      </c>
      <c r="F304" s="18" t="s">
        <v>141</v>
      </c>
      <c r="G304" s="22" t="str">
        <f t="shared" si="28"/>
        <v>36080.353</v>
      </c>
      <c r="H304" s="12">
        <f t="shared" si="29"/>
        <v>-16650</v>
      </c>
      <c r="I304" s="74" t="s">
        <v>409</v>
      </c>
      <c r="J304" s="75" t="s">
        <v>410</v>
      </c>
      <c r="K304" s="74">
        <v>-16650</v>
      </c>
      <c r="L304" s="74" t="s">
        <v>389</v>
      </c>
      <c r="M304" s="75" t="s">
        <v>199</v>
      </c>
      <c r="N304" s="75"/>
      <c r="O304" s="76" t="s">
        <v>395</v>
      </c>
      <c r="P304" s="76" t="s">
        <v>396</v>
      </c>
    </row>
    <row r="305" spans="1:16" ht="12.75" customHeight="1" thickBot="1" x14ac:dyDescent="0.25">
      <c r="A305" s="12" t="str">
        <f t="shared" si="24"/>
        <v> MSAI 40.265 </v>
      </c>
      <c r="B305" s="18" t="str">
        <f t="shared" si="25"/>
        <v>I</v>
      </c>
      <c r="C305" s="12">
        <f t="shared" si="26"/>
        <v>36081.368000000002</v>
      </c>
      <c r="D305" s="22" t="str">
        <f t="shared" si="27"/>
        <v>vis</v>
      </c>
      <c r="E305" s="73">
        <f>VLOOKUP(C305,'Active 2'!C$21:E$971,3,FALSE)</f>
        <v>-2961.9712434386743</v>
      </c>
      <c r="F305" s="18" t="s">
        <v>141</v>
      </c>
      <c r="G305" s="22" t="str">
        <f t="shared" si="28"/>
        <v>36081.368</v>
      </c>
      <c r="H305" s="12">
        <f t="shared" si="29"/>
        <v>-16649</v>
      </c>
      <c r="I305" s="74" t="s">
        <v>411</v>
      </c>
      <c r="J305" s="75" t="s">
        <v>412</v>
      </c>
      <c r="K305" s="74">
        <v>-16649</v>
      </c>
      <c r="L305" s="74" t="s">
        <v>392</v>
      </c>
      <c r="M305" s="75" t="s">
        <v>199</v>
      </c>
      <c r="N305" s="75"/>
      <c r="O305" s="76" t="s">
        <v>395</v>
      </c>
      <c r="P305" s="76" t="s">
        <v>396</v>
      </c>
    </row>
    <row r="306" spans="1:16" ht="12.75" customHeight="1" thickBot="1" x14ac:dyDescent="0.25">
      <c r="A306" s="12" t="str">
        <f t="shared" si="24"/>
        <v> MSAI 40.265 </v>
      </c>
      <c r="B306" s="18" t="str">
        <f t="shared" si="25"/>
        <v>I</v>
      </c>
      <c r="C306" s="12">
        <f t="shared" si="26"/>
        <v>36160.252999999997</v>
      </c>
      <c r="D306" s="22" t="str">
        <f t="shared" si="27"/>
        <v>vis</v>
      </c>
      <c r="E306" s="73">
        <f>VLOOKUP(C306,'Active 2'!C$21:E$971,3,FALSE)</f>
        <v>-2881.9820567072011</v>
      </c>
      <c r="F306" s="18" t="s">
        <v>141</v>
      </c>
      <c r="G306" s="22" t="str">
        <f t="shared" si="28"/>
        <v>36160.253</v>
      </c>
      <c r="H306" s="12">
        <f t="shared" si="29"/>
        <v>-16569</v>
      </c>
      <c r="I306" s="74" t="s">
        <v>413</v>
      </c>
      <c r="J306" s="75" t="s">
        <v>414</v>
      </c>
      <c r="K306" s="74">
        <v>-16569</v>
      </c>
      <c r="L306" s="74" t="s">
        <v>415</v>
      </c>
      <c r="M306" s="75" t="s">
        <v>199</v>
      </c>
      <c r="N306" s="75"/>
      <c r="O306" s="76" t="s">
        <v>395</v>
      </c>
      <c r="P306" s="76" t="s">
        <v>396</v>
      </c>
    </row>
    <row r="307" spans="1:16" ht="12.75" customHeight="1" thickBot="1" x14ac:dyDescent="0.25">
      <c r="A307" s="12" t="str">
        <f t="shared" si="24"/>
        <v> MSAI 40.265 </v>
      </c>
      <c r="B307" s="18" t="str">
        <f t="shared" si="25"/>
        <v>I</v>
      </c>
      <c r="C307" s="12">
        <f t="shared" si="26"/>
        <v>36162.248</v>
      </c>
      <c r="D307" s="22" t="str">
        <f t="shared" si="27"/>
        <v>vis</v>
      </c>
      <c r="E307" s="73">
        <f>VLOOKUP(C307,'Active 2'!C$21:E$971,3,FALSE)</f>
        <v>-2879.9591318478551</v>
      </c>
      <c r="F307" s="18" t="s">
        <v>141</v>
      </c>
      <c r="G307" s="22" t="str">
        <f t="shared" si="28"/>
        <v>36162.248</v>
      </c>
      <c r="H307" s="12">
        <f t="shared" si="29"/>
        <v>-16567</v>
      </c>
      <c r="I307" s="74" t="s">
        <v>416</v>
      </c>
      <c r="J307" s="75" t="s">
        <v>417</v>
      </c>
      <c r="K307" s="74">
        <v>-16567</v>
      </c>
      <c r="L307" s="74" t="s">
        <v>207</v>
      </c>
      <c r="M307" s="75" t="s">
        <v>199</v>
      </c>
      <c r="N307" s="75"/>
      <c r="O307" s="76" t="s">
        <v>395</v>
      </c>
      <c r="P307" s="76" t="s">
        <v>396</v>
      </c>
    </row>
    <row r="308" spans="1:16" ht="12.75" customHeight="1" thickBot="1" x14ac:dyDescent="0.25">
      <c r="A308" s="12" t="str">
        <f t="shared" si="24"/>
        <v> MSAI 40.265 </v>
      </c>
      <c r="B308" s="18" t="str">
        <f t="shared" si="25"/>
        <v>I</v>
      </c>
      <c r="C308" s="12">
        <f t="shared" si="26"/>
        <v>36431.425000000003</v>
      </c>
      <c r="D308" s="22" t="str">
        <f t="shared" si="27"/>
        <v>vis</v>
      </c>
      <c r="E308" s="73">
        <f>VLOOKUP(C308,'Active 2'!C$21:E$971,3,FALSE)</f>
        <v>-2607.0143474551378</v>
      </c>
      <c r="F308" s="18" t="s">
        <v>141</v>
      </c>
      <c r="G308" s="22" t="str">
        <f t="shared" si="28"/>
        <v>36431.425</v>
      </c>
      <c r="H308" s="12">
        <f t="shared" si="29"/>
        <v>-16294</v>
      </c>
      <c r="I308" s="74" t="s">
        <v>418</v>
      </c>
      <c r="J308" s="75" t="s">
        <v>419</v>
      </c>
      <c r="K308" s="74">
        <v>-16294</v>
      </c>
      <c r="L308" s="74" t="s">
        <v>420</v>
      </c>
      <c r="M308" s="75" t="s">
        <v>199</v>
      </c>
      <c r="N308" s="75"/>
      <c r="O308" s="76" t="s">
        <v>395</v>
      </c>
      <c r="P308" s="76" t="s">
        <v>396</v>
      </c>
    </row>
    <row r="309" spans="1:16" ht="12.75" customHeight="1" thickBot="1" x14ac:dyDescent="0.25">
      <c r="A309" s="12" t="str">
        <f t="shared" si="24"/>
        <v> MSAI 40.265 </v>
      </c>
      <c r="B309" s="18" t="str">
        <f t="shared" si="25"/>
        <v>I</v>
      </c>
      <c r="C309" s="12">
        <f t="shared" si="26"/>
        <v>36436.358999999997</v>
      </c>
      <c r="D309" s="22" t="str">
        <f t="shared" si="27"/>
        <v>vis</v>
      </c>
      <c r="E309" s="73">
        <f>VLOOKUP(C309,'Active 2'!C$21:E$971,3,FALSE)</f>
        <v>-2602.0112841689283</v>
      </c>
      <c r="F309" s="18" t="s">
        <v>141</v>
      </c>
      <c r="G309" s="22" t="str">
        <f t="shared" si="28"/>
        <v>36436.359</v>
      </c>
      <c r="H309" s="12">
        <f t="shared" si="29"/>
        <v>-16289</v>
      </c>
      <c r="I309" s="74" t="s">
        <v>421</v>
      </c>
      <c r="J309" s="75" t="s">
        <v>422</v>
      </c>
      <c r="K309" s="74">
        <v>-16289</v>
      </c>
      <c r="L309" s="74" t="s">
        <v>423</v>
      </c>
      <c r="M309" s="75" t="s">
        <v>199</v>
      </c>
      <c r="N309" s="75"/>
      <c r="O309" s="76" t="s">
        <v>395</v>
      </c>
      <c r="P309" s="76" t="s">
        <v>396</v>
      </c>
    </row>
    <row r="310" spans="1:16" ht="12.75" customHeight="1" thickBot="1" x14ac:dyDescent="0.25">
      <c r="A310" s="12" t="str">
        <f t="shared" si="24"/>
        <v> MHAR 17.2 </v>
      </c>
      <c r="B310" s="18" t="str">
        <f t="shared" si="25"/>
        <v>II</v>
      </c>
      <c r="C310" s="12">
        <f t="shared" si="26"/>
        <v>36462.485000000001</v>
      </c>
      <c r="D310" s="22" t="str">
        <f t="shared" si="27"/>
        <v>vis</v>
      </c>
      <c r="E310" s="73">
        <f>VLOOKUP(C310,'Active 2'!C$21:E$971,3,FALSE)</f>
        <v>-2575.519587489624</v>
      </c>
      <c r="F310" s="18" t="s">
        <v>141</v>
      </c>
      <c r="G310" s="22" t="str">
        <f t="shared" si="28"/>
        <v>36462.485</v>
      </c>
      <c r="H310" s="12">
        <f t="shared" si="29"/>
        <v>-16262.5</v>
      </c>
      <c r="I310" s="74" t="s">
        <v>424</v>
      </c>
      <c r="J310" s="75" t="s">
        <v>425</v>
      </c>
      <c r="K310" s="74">
        <v>-16262.5</v>
      </c>
      <c r="L310" s="74" t="s">
        <v>426</v>
      </c>
      <c r="M310" s="75" t="s">
        <v>199</v>
      </c>
      <c r="N310" s="75"/>
      <c r="O310" s="76" t="s">
        <v>402</v>
      </c>
      <c r="P310" s="76" t="s">
        <v>403</v>
      </c>
    </row>
    <row r="311" spans="1:16" ht="12.75" customHeight="1" thickBot="1" x14ac:dyDescent="0.25">
      <c r="A311" s="12" t="str">
        <f t="shared" si="24"/>
        <v> MSAI 40.265 </v>
      </c>
      <c r="B311" s="18" t="str">
        <f t="shared" si="25"/>
        <v>I</v>
      </c>
      <c r="C311" s="12">
        <f t="shared" si="26"/>
        <v>36517.218000000001</v>
      </c>
      <c r="D311" s="22" t="str">
        <f t="shared" si="27"/>
        <v>vis</v>
      </c>
      <c r="E311" s="73">
        <f>VLOOKUP(C311,'Active 2'!C$21:E$971,3,FALSE)</f>
        <v>-2520.0204665239903</v>
      </c>
      <c r="F311" s="18" t="s">
        <v>141</v>
      </c>
      <c r="G311" s="22" t="str">
        <f t="shared" si="28"/>
        <v>36517.218</v>
      </c>
      <c r="H311" s="12">
        <f t="shared" si="29"/>
        <v>-16207</v>
      </c>
      <c r="I311" s="74" t="s">
        <v>427</v>
      </c>
      <c r="J311" s="75" t="s">
        <v>428</v>
      </c>
      <c r="K311" s="74">
        <v>-16207</v>
      </c>
      <c r="L311" s="74" t="s">
        <v>429</v>
      </c>
      <c r="M311" s="75" t="s">
        <v>199</v>
      </c>
      <c r="N311" s="75"/>
      <c r="O311" s="76" t="s">
        <v>395</v>
      </c>
      <c r="P311" s="76" t="s">
        <v>396</v>
      </c>
    </row>
    <row r="312" spans="1:16" ht="12.75" customHeight="1" thickBot="1" x14ac:dyDescent="0.25">
      <c r="A312" s="12" t="str">
        <f t="shared" si="24"/>
        <v> MHAR 17.2 </v>
      </c>
      <c r="B312" s="18" t="str">
        <f t="shared" si="25"/>
        <v>II</v>
      </c>
      <c r="C312" s="12">
        <f t="shared" si="26"/>
        <v>36816.514999999999</v>
      </c>
      <c r="D312" s="22" t="str">
        <f t="shared" si="27"/>
        <v>vis</v>
      </c>
      <c r="E312" s="73">
        <f>VLOOKUP(C312,'Active 2'!C$21:E$971,3,FALSE)</f>
        <v>-2216.5340797435974</v>
      </c>
      <c r="F312" s="18" t="s">
        <v>141</v>
      </c>
      <c r="G312" s="22" t="str">
        <f t="shared" si="28"/>
        <v>36816.515</v>
      </c>
      <c r="H312" s="12">
        <f t="shared" si="29"/>
        <v>-15903.5</v>
      </c>
      <c r="I312" s="74" t="s">
        <v>430</v>
      </c>
      <c r="J312" s="75" t="s">
        <v>431</v>
      </c>
      <c r="K312" s="74">
        <v>-15903.5</v>
      </c>
      <c r="L312" s="74" t="s">
        <v>432</v>
      </c>
      <c r="M312" s="75" t="s">
        <v>199</v>
      </c>
      <c r="N312" s="75"/>
      <c r="O312" s="76" t="s">
        <v>402</v>
      </c>
      <c r="P312" s="76" t="s">
        <v>403</v>
      </c>
    </row>
    <row r="313" spans="1:16" ht="12.75" customHeight="1" thickBot="1" x14ac:dyDescent="0.25">
      <c r="A313" s="12" t="str">
        <f t="shared" si="24"/>
        <v> MHAR 17.2 </v>
      </c>
      <c r="B313" s="18" t="str">
        <f t="shared" si="25"/>
        <v>II</v>
      </c>
      <c r="C313" s="12">
        <f t="shared" si="26"/>
        <v>36818.512000000002</v>
      </c>
      <c r="D313" s="22" t="str">
        <f t="shared" si="27"/>
        <v>vis</v>
      </c>
      <c r="E313" s="73">
        <f>VLOOKUP(C313,'Active 2'!C$21:E$971,3,FALSE)</f>
        <v>-2214.5091268894048</v>
      </c>
      <c r="F313" s="18" t="s">
        <v>141</v>
      </c>
      <c r="G313" s="22" t="str">
        <f t="shared" si="28"/>
        <v>36818.512</v>
      </c>
      <c r="H313" s="12">
        <f t="shared" si="29"/>
        <v>-15901.5</v>
      </c>
      <c r="I313" s="74" t="s">
        <v>433</v>
      </c>
      <c r="J313" s="75" t="s">
        <v>434</v>
      </c>
      <c r="K313" s="74">
        <v>-15901.5</v>
      </c>
      <c r="L313" s="74" t="s">
        <v>423</v>
      </c>
      <c r="M313" s="75" t="s">
        <v>199</v>
      </c>
      <c r="N313" s="75"/>
      <c r="O313" s="76" t="s">
        <v>402</v>
      </c>
      <c r="P313" s="76" t="s">
        <v>403</v>
      </c>
    </row>
    <row r="314" spans="1:16" ht="12.75" customHeight="1" thickBot="1" x14ac:dyDescent="0.25">
      <c r="A314" s="12" t="str">
        <f t="shared" si="24"/>
        <v> MHAR 17.2 </v>
      </c>
      <c r="B314" s="18" t="str">
        <f t="shared" si="25"/>
        <v>II</v>
      </c>
      <c r="C314" s="12">
        <f t="shared" si="26"/>
        <v>36819.510999999999</v>
      </c>
      <c r="D314" s="22" t="str">
        <f t="shared" si="27"/>
        <v>vis</v>
      </c>
      <c r="E314" s="73">
        <f>VLOOKUP(C314,'Active 2'!C$21:E$971,3,FALSE)</f>
        <v>-2213.496143463602</v>
      </c>
      <c r="F314" s="18" t="s">
        <v>141</v>
      </c>
      <c r="G314" s="22" t="str">
        <f t="shared" si="28"/>
        <v>36819.511</v>
      </c>
      <c r="H314" s="12">
        <f t="shared" si="29"/>
        <v>-15900.5</v>
      </c>
      <c r="I314" s="74" t="s">
        <v>435</v>
      </c>
      <c r="J314" s="75" t="s">
        <v>436</v>
      </c>
      <c r="K314" s="74">
        <v>-15900.5</v>
      </c>
      <c r="L314" s="74" t="s">
        <v>389</v>
      </c>
      <c r="M314" s="75" t="s">
        <v>199</v>
      </c>
      <c r="N314" s="75"/>
      <c r="O314" s="76" t="s">
        <v>402</v>
      </c>
      <c r="P314" s="76" t="s">
        <v>403</v>
      </c>
    </row>
    <row r="315" spans="1:16" ht="12.75" customHeight="1" thickBot="1" x14ac:dyDescent="0.25">
      <c r="A315" s="12" t="str">
        <f t="shared" si="24"/>
        <v> MHAR 17.2 </v>
      </c>
      <c r="B315" s="18" t="str">
        <f t="shared" si="25"/>
        <v>II</v>
      </c>
      <c r="C315" s="12">
        <f t="shared" si="26"/>
        <v>36820.493999999999</v>
      </c>
      <c r="D315" s="22" t="str">
        <f t="shared" si="27"/>
        <v>vis</v>
      </c>
      <c r="E315" s="73">
        <f>VLOOKUP(C315,'Active 2'!C$21:E$971,3,FALSE)</f>
        <v>-2212.4993839965668</v>
      </c>
      <c r="F315" s="18" t="s">
        <v>141</v>
      </c>
      <c r="G315" s="22" t="str">
        <f t="shared" si="28"/>
        <v>36820.494</v>
      </c>
      <c r="H315" s="12">
        <f t="shared" si="29"/>
        <v>-15899.5</v>
      </c>
      <c r="I315" s="74" t="s">
        <v>437</v>
      </c>
      <c r="J315" s="75" t="s">
        <v>438</v>
      </c>
      <c r="K315" s="74">
        <v>-15899.5</v>
      </c>
      <c r="L315" s="74" t="s">
        <v>439</v>
      </c>
      <c r="M315" s="75" t="s">
        <v>199</v>
      </c>
      <c r="N315" s="75"/>
      <c r="O315" s="76" t="s">
        <v>402</v>
      </c>
      <c r="P315" s="76" t="s">
        <v>403</v>
      </c>
    </row>
    <row r="316" spans="1:16" ht="12.75" customHeight="1" thickBot="1" x14ac:dyDescent="0.25">
      <c r="A316" s="12" t="str">
        <f t="shared" si="24"/>
        <v> MHAR 17.2 </v>
      </c>
      <c r="B316" s="18" t="str">
        <f t="shared" si="25"/>
        <v>I</v>
      </c>
      <c r="C316" s="12">
        <f t="shared" si="26"/>
        <v>37575.421999999999</v>
      </c>
      <c r="D316" s="22" t="str">
        <f t="shared" si="27"/>
        <v>vis</v>
      </c>
      <c r="E316" s="73">
        <f>VLOOKUP(C316,'Active 2'!C$21:E$971,3,FALSE)</f>
        <v>-1447.00433727258</v>
      </c>
      <c r="F316" s="18" t="s">
        <v>141</v>
      </c>
      <c r="G316" s="22" t="str">
        <f t="shared" si="28"/>
        <v>37575.422</v>
      </c>
      <c r="H316" s="12">
        <f t="shared" si="29"/>
        <v>-15134</v>
      </c>
      <c r="I316" s="74" t="s">
        <v>440</v>
      </c>
      <c r="J316" s="75" t="s">
        <v>441</v>
      </c>
      <c r="K316" s="74">
        <v>-15134</v>
      </c>
      <c r="L316" s="74" t="s">
        <v>423</v>
      </c>
      <c r="M316" s="75" t="s">
        <v>199</v>
      </c>
      <c r="N316" s="75"/>
      <c r="O316" s="76" t="s">
        <v>402</v>
      </c>
      <c r="P316" s="76" t="s">
        <v>403</v>
      </c>
    </row>
    <row r="317" spans="1:16" ht="12.75" customHeight="1" thickBot="1" x14ac:dyDescent="0.25">
      <c r="A317" s="12" t="str">
        <f t="shared" si="24"/>
        <v> MHAR 17.2 </v>
      </c>
      <c r="B317" s="18" t="str">
        <f t="shared" si="25"/>
        <v>II</v>
      </c>
      <c r="C317" s="12">
        <f t="shared" si="26"/>
        <v>37615.383999999998</v>
      </c>
      <c r="D317" s="22" t="str">
        <f t="shared" si="27"/>
        <v>vis</v>
      </c>
      <c r="E317" s="73">
        <f>VLOOKUP(C317,'Active 2'!C$21:E$971,3,FALSE)</f>
        <v>-1406.4829722454731</v>
      </c>
      <c r="F317" s="18" t="s">
        <v>141</v>
      </c>
      <c r="G317" s="22" t="str">
        <f t="shared" si="28"/>
        <v>37615.384</v>
      </c>
      <c r="H317" s="12">
        <f t="shared" si="29"/>
        <v>-15093.5</v>
      </c>
      <c r="I317" s="74" t="s">
        <v>442</v>
      </c>
      <c r="J317" s="75" t="s">
        <v>443</v>
      </c>
      <c r="K317" s="74">
        <v>-15093.5</v>
      </c>
      <c r="L317" s="74" t="s">
        <v>373</v>
      </c>
      <c r="M317" s="75" t="s">
        <v>199</v>
      </c>
      <c r="N317" s="75"/>
      <c r="O317" s="76" t="s">
        <v>402</v>
      </c>
      <c r="P317" s="76" t="s">
        <v>403</v>
      </c>
    </row>
    <row r="318" spans="1:16" ht="12.75" customHeight="1" thickBot="1" x14ac:dyDescent="0.25">
      <c r="A318" s="12" t="str">
        <f t="shared" si="24"/>
        <v> MHAR 17.2 </v>
      </c>
      <c r="B318" s="18" t="str">
        <f t="shared" si="25"/>
        <v>II</v>
      </c>
      <c r="C318" s="12">
        <f t="shared" si="26"/>
        <v>37694.239000000001</v>
      </c>
      <c r="D318" s="22" t="str">
        <f t="shared" si="27"/>
        <v>vis</v>
      </c>
      <c r="E318" s="73">
        <f>VLOOKUP(C318,'Active 2'!C$21:E$971,3,FALSE)</f>
        <v>-1326.5242054366881</v>
      </c>
      <c r="F318" s="18" t="s">
        <v>141</v>
      </c>
      <c r="G318" s="22" t="str">
        <f t="shared" si="28"/>
        <v>37694.239</v>
      </c>
      <c r="H318" s="12">
        <f t="shared" si="29"/>
        <v>-15013.5</v>
      </c>
      <c r="I318" s="74" t="s">
        <v>444</v>
      </c>
      <c r="J318" s="75" t="s">
        <v>445</v>
      </c>
      <c r="K318" s="74">
        <v>-15013.5</v>
      </c>
      <c r="L318" s="74" t="s">
        <v>446</v>
      </c>
      <c r="M318" s="75" t="s">
        <v>199</v>
      </c>
      <c r="N318" s="75"/>
      <c r="O318" s="76" t="s">
        <v>402</v>
      </c>
      <c r="P318" s="76" t="s">
        <v>403</v>
      </c>
    </row>
    <row r="319" spans="1:16" ht="12.75" customHeight="1" thickBot="1" x14ac:dyDescent="0.25">
      <c r="A319" s="12" t="str">
        <f t="shared" si="24"/>
        <v> MHAR 17.2 </v>
      </c>
      <c r="B319" s="18" t="str">
        <f t="shared" si="25"/>
        <v>I</v>
      </c>
      <c r="C319" s="12">
        <f t="shared" si="26"/>
        <v>37854.506999999998</v>
      </c>
      <c r="D319" s="22" t="str">
        <f t="shared" si="27"/>
        <v>vis</v>
      </c>
      <c r="E319" s="73">
        <f>VLOOKUP(C319,'Active 2'!C$21:E$971,3,FALSE)</f>
        <v>-1164.0128664105066</v>
      </c>
      <c r="F319" s="18" t="s">
        <v>141</v>
      </c>
      <c r="G319" s="22" t="str">
        <f t="shared" si="28"/>
        <v>37854.507</v>
      </c>
      <c r="H319" s="12">
        <f t="shared" si="29"/>
        <v>-14851</v>
      </c>
      <c r="I319" s="74" t="s">
        <v>447</v>
      </c>
      <c r="J319" s="75" t="s">
        <v>448</v>
      </c>
      <c r="K319" s="74">
        <v>-14851</v>
      </c>
      <c r="L319" s="74" t="s">
        <v>429</v>
      </c>
      <c r="M319" s="75" t="s">
        <v>199</v>
      </c>
      <c r="N319" s="75"/>
      <c r="O319" s="76" t="s">
        <v>402</v>
      </c>
      <c r="P319" s="76" t="s">
        <v>403</v>
      </c>
    </row>
    <row r="320" spans="1:16" ht="12.75" customHeight="1" thickBot="1" x14ac:dyDescent="0.25">
      <c r="A320" s="12" t="str">
        <f t="shared" si="24"/>
        <v> MHAR 17.2 </v>
      </c>
      <c r="B320" s="18" t="str">
        <f t="shared" si="25"/>
        <v>I</v>
      </c>
      <c r="C320" s="12">
        <f t="shared" si="26"/>
        <v>37932.404999999999</v>
      </c>
      <c r="D320" s="22" t="str">
        <f t="shared" si="27"/>
        <v>vis</v>
      </c>
      <c r="E320" s="73">
        <f>VLOOKUP(C320,'Active 2'!C$21:E$971,3,FALSE)</f>
        <v>-1085.0244951357545</v>
      </c>
      <c r="F320" s="18" t="s">
        <v>141</v>
      </c>
      <c r="G320" s="22" t="str">
        <f t="shared" si="28"/>
        <v>37932.405</v>
      </c>
      <c r="H320" s="12">
        <f t="shared" si="29"/>
        <v>-14772</v>
      </c>
      <c r="I320" s="74" t="s">
        <v>449</v>
      </c>
      <c r="J320" s="75" t="s">
        <v>450</v>
      </c>
      <c r="K320" s="74">
        <v>-14772</v>
      </c>
      <c r="L320" s="74" t="s">
        <v>451</v>
      </c>
      <c r="M320" s="75" t="s">
        <v>199</v>
      </c>
      <c r="N320" s="75"/>
      <c r="O320" s="76" t="s">
        <v>402</v>
      </c>
      <c r="P320" s="76" t="s">
        <v>403</v>
      </c>
    </row>
    <row r="321" spans="1:16" ht="12.75" customHeight="1" thickBot="1" x14ac:dyDescent="0.25">
      <c r="A321" s="12" t="str">
        <f t="shared" si="24"/>
        <v> MHAR 17.2 </v>
      </c>
      <c r="B321" s="18" t="str">
        <f t="shared" si="25"/>
        <v>II</v>
      </c>
      <c r="C321" s="12">
        <f t="shared" si="26"/>
        <v>37970.387000000002</v>
      </c>
      <c r="D321" s="22" t="str">
        <f t="shared" si="27"/>
        <v>vis</v>
      </c>
      <c r="E321" s="73">
        <f>VLOOKUP(C321,'Active 2'!C$21:E$971,3,FALSE)</f>
        <v>-1046.5108450066386</v>
      </c>
      <c r="F321" s="18" t="s">
        <v>141</v>
      </c>
      <c r="G321" s="22" t="str">
        <f t="shared" si="28"/>
        <v>37970.387</v>
      </c>
      <c r="H321" s="12">
        <f t="shared" si="29"/>
        <v>-14733.5</v>
      </c>
      <c r="I321" s="74" t="s">
        <v>452</v>
      </c>
      <c r="J321" s="75" t="s">
        <v>453</v>
      </c>
      <c r="K321" s="74">
        <v>-14733.5</v>
      </c>
      <c r="L321" s="74" t="s">
        <v>454</v>
      </c>
      <c r="M321" s="75" t="s">
        <v>199</v>
      </c>
      <c r="N321" s="75"/>
      <c r="O321" s="76" t="s">
        <v>402</v>
      </c>
      <c r="P321" s="76" t="s">
        <v>403</v>
      </c>
    </row>
    <row r="322" spans="1:16" ht="12.75" customHeight="1" thickBot="1" x14ac:dyDescent="0.25">
      <c r="A322" s="12" t="str">
        <f t="shared" si="24"/>
        <v> MHAR 17.2 </v>
      </c>
      <c r="B322" s="18" t="str">
        <f t="shared" si="25"/>
        <v>I</v>
      </c>
      <c r="C322" s="12">
        <f t="shared" si="26"/>
        <v>38086.277000000002</v>
      </c>
      <c r="D322" s="22" t="str">
        <f t="shared" si="27"/>
        <v>vis</v>
      </c>
      <c r="E322" s="73">
        <f>VLOOKUP(C322,'Active 2'!C$21:E$971,3,FALSE)</f>
        <v>-928.99868362854363</v>
      </c>
      <c r="F322" s="18" t="s">
        <v>141</v>
      </c>
      <c r="G322" s="22" t="str">
        <f t="shared" si="28"/>
        <v>38086.277</v>
      </c>
      <c r="H322" s="12">
        <f t="shared" si="29"/>
        <v>-14616</v>
      </c>
      <c r="I322" s="74" t="s">
        <v>455</v>
      </c>
      <c r="J322" s="75" t="s">
        <v>456</v>
      </c>
      <c r="K322" s="74">
        <v>-14616</v>
      </c>
      <c r="L322" s="74" t="s">
        <v>457</v>
      </c>
      <c r="M322" s="75" t="s">
        <v>199</v>
      </c>
      <c r="N322" s="75"/>
      <c r="O322" s="76" t="s">
        <v>402</v>
      </c>
      <c r="P322" s="76" t="s">
        <v>403</v>
      </c>
    </row>
    <row r="323" spans="1:16" ht="12.75" customHeight="1" thickBot="1" x14ac:dyDescent="0.25">
      <c r="A323" s="12" t="str">
        <f t="shared" si="24"/>
        <v> MHAR 17.2 </v>
      </c>
      <c r="B323" s="18" t="str">
        <f t="shared" si="25"/>
        <v>II</v>
      </c>
      <c r="C323" s="12">
        <f t="shared" si="26"/>
        <v>38172.533000000003</v>
      </c>
      <c r="D323" s="22" t="str">
        <f t="shared" si="27"/>
        <v>vis</v>
      </c>
      <c r="E323" s="73">
        <f>VLOOKUP(C323,'Active 2'!C$21:E$971,3,FALSE)</f>
        <v>-841.53532189043722</v>
      </c>
      <c r="F323" s="18" t="s">
        <v>141</v>
      </c>
      <c r="G323" s="22" t="str">
        <f t="shared" si="28"/>
        <v>38172.533</v>
      </c>
      <c r="H323" s="12">
        <f t="shared" si="29"/>
        <v>-14528.5</v>
      </c>
      <c r="I323" s="74" t="s">
        <v>458</v>
      </c>
      <c r="J323" s="75" t="s">
        <v>459</v>
      </c>
      <c r="K323" s="74">
        <v>-14528.5</v>
      </c>
      <c r="L323" s="74" t="s">
        <v>460</v>
      </c>
      <c r="M323" s="75" t="s">
        <v>199</v>
      </c>
      <c r="N323" s="75"/>
      <c r="O323" s="76" t="s">
        <v>402</v>
      </c>
      <c r="P323" s="76" t="s">
        <v>403</v>
      </c>
    </row>
    <row r="324" spans="1:16" ht="12.75" customHeight="1" thickBot="1" x14ac:dyDescent="0.25">
      <c r="A324" s="12" t="str">
        <f t="shared" si="24"/>
        <v> MHAR 17.2 </v>
      </c>
      <c r="B324" s="18" t="str">
        <f t="shared" si="25"/>
        <v>I</v>
      </c>
      <c r="C324" s="12">
        <f t="shared" si="26"/>
        <v>38287.47</v>
      </c>
      <c r="D324" s="22" t="str">
        <f t="shared" si="27"/>
        <v>vis</v>
      </c>
      <c r="E324" s="73">
        <f>VLOOKUP(C324,'Active 2'!C$21:E$971,3,FALSE)</f>
        <v>-724.98950005668166</v>
      </c>
      <c r="F324" s="18" t="s">
        <v>141</v>
      </c>
      <c r="G324" s="22" t="str">
        <f t="shared" si="28"/>
        <v>38287.470</v>
      </c>
      <c r="H324" s="12">
        <f t="shared" si="29"/>
        <v>-14412</v>
      </c>
      <c r="I324" s="74" t="s">
        <v>461</v>
      </c>
      <c r="J324" s="75" t="s">
        <v>462</v>
      </c>
      <c r="K324" s="74">
        <v>-14412</v>
      </c>
      <c r="L324" s="74" t="s">
        <v>463</v>
      </c>
      <c r="M324" s="75" t="s">
        <v>199</v>
      </c>
      <c r="N324" s="75"/>
      <c r="O324" s="76" t="s">
        <v>402</v>
      </c>
      <c r="P324" s="76" t="s">
        <v>403</v>
      </c>
    </row>
    <row r="325" spans="1:16" ht="12.75" customHeight="1" thickBot="1" x14ac:dyDescent="0.25">
      <c r="A325" s="12" t="str">
        <f t="shared" si="24"/>
        <v> MHAR 17.2 </v>
      </c>
      <c r="B325" s="18" t="str">
        <f t="shared" si="25"/>
        <v>I</v>
      </c>
      <c r="C325" s="12">
        <f t="shared" si="26"/>
        <v>38288.445</v>
      </c>
      <c r="D325" s="22" t="str">
        <f t="shared" si="27"/>
        <v>vis</v>
      </c>
      <c r="E325" s="73">
        <f>VLOOKUP(C325,'Active 2'!C$21:E$971,3,FALSE)</f>
        <v>-724.00085256903412</v>
      </c>
      <c r="F325" s="18" t="s">
        <v>141</v>
      </c>
      <c r="G325" s="22" t="str">
        <f t="shared" si="28"/>
        <v>38288.445</v>
      </c>
      <c r="H325" s="12">
        <f t="shared" si="29"/>
        <v>-14411</v>
      </c>
      <c r="I325" s="74" t="s">
        <v>464</v>
      </c>
      <c r="J325" s="75" t="s">
        <v>465</v>
      </c>
      <c r="K325" s="74">
        <v>-14411</v>
      </c>
      <c r="L325" s="74" t="s">
        <v>466</v>
      </c>
      <c r="M325" s="75" t="s">
        <v>199</v>
      </c>
      <c r="N325" s="75"/>
      <c r="O325" s="76" t="s">
        <v>402</v>
      </c>
      <c r="P325" s="76" t="s">
        <v>403</v>
      </c>
    </row>
    <row r="326" spans="1:16" ht="12.75" customHeight="1" thickBot="1" x14ac:dyDescent="0.25">
      <c r="A326" s="12" t="str">
        <f t="shared" si="24"/>
        <v> MHAR 17.2 </v>
      </c>
      <c r="B326" s="18" t="str">
        <f t="shared" si="25"/>
        <v>I</v>
      </c>
      <c r="C326" s="12">
        <f t="shared" si="26"/>
        <v>38370.305</v>
      </c>
      <c r="D326" s="22" t="str">
        <f t="shared" si="27"/>
        <v>vis</v>
      </c>
      <c r="E326" s="73">
        <f>VLOOKUP(C326,'Active 2'!C$21:E$971,3,FALSE)</f>
        <v>-640.9950235034463</v>
      </c>
      <c r="F326" s="18" t="s">
        <v>141</v>
      </c>
      <c r="G326" s="22" t="str">
        <f t="shared" si="28"/>
        <v>38370.305</v>
      </c>
      <c r="H326" s="12">
        <f t="shared" si="29"/>
        <v>-14328</v>
      </c>
      <c r="I326" s="74" t="s">
        <v>467</v>
      </c>
      <c r="J326" s="75" t="s">
        <v>468</v>
      </c>
      <c r="K326" s="74">
        <v>-14328</v>
      </c>
      <c r="L326" s="74" t="s">
        <v>469</v>
      </c>
      <c r="M326" s="75" t="s">
        <v>199</v>
      </c>
      <c r="N326" s="75"/>
      <c r="O326" s="76" t="s">
        <v>402</v>
      </c>
      <c r="P326" s="76" t="s">
        <v>403</v>
      </c>
    </row>
    <row r="327" spans="1:16" ht="12.75" customHeight="1" thickBot="1" x14ac:dyDescent="0.25">
      <c r="A327" s="12" t="str">
        <f t="shared" si="24"/>
        <v> MHAR 17.2 </v>
      </c>
      <c r="B327" s="18" t="str">
        <f t="shared" si="25"/>
        <v>I</v>
      </c>
      <c r="C327" s="12">
        <f t="shared" si="26"/>
        <v>38643.495000000003</v>
      </c>
      <c r="D327" s="22" t="str">
        <f t="shared" si="27"/>
        <v>vis</v>
      </c>
      <c r="E327" s="73">
        <f>VLOOKUP(C327,'Active 2'!C$21:E$971,3,FALSE)</f>
        <v>-363.98106745130906</v>
      </c>
      <c r="F327" s="18" t="s">
        <v>141</v>
      </c>
      <c r="G327" s="22" t="str">
        <f t="shared" si="28"/>
        <v>38643.495</v>
      </c>
      <c r="H327" s="12">
        <f t="shared" si="29"/>
        <v>-14051</v>
      </c>
      <c r="I327" s="74" t="s">
        <v>470</v>
      </c>
      <c r="J327" s="75" t="s">
        <v>471</v>
      </c>
      <c r="K327" s="74">
        <v>-14051</v>
      </c>
      <c r="L327" s="74" t="s">
        <v>472</v>
      </c>
      <c r="M327" s="75" t="s">
        <v>199</v>
      </c>
      <c r="N327" s="75"/>
      <c r="O327" s="76" t="s">
        <v>402</v>
      </c>
      <c r="P327" s="76" t="s">
        <v>403</v>
      </c>
    </row>
    <row r="328" spans="1:16" ht="12.75" customHeight="1" thickBot="1" x14ac:dyDescent="0.25">
      <c r="A328" s="12" t="str">
        <f t="shared" si="24"/>
        <v> AA 16.311 </v>
      </c>
      <c r="B328" s="18" t="str">
        <f t="shared" si="25"/>
        <v>I</v>
      </c>
      <c r="C328" s="12">
        <f t="shared" si="26"/>
        <v>38999.494400000003</v>
      </c>
      <c r="D328" s="22" t="str">
        <f t="shared" si="27"/>
        <v>vis</v>
      </c>
      <c r="E328" s="73">
        <f>VLOOKUP(C328,'Active 2'!C$21:E$971,3,FALSE)</f>
        <v>-2.998593179972072</v>
      </c>
      <c r="F328" s="18" t="s">
        <v>141</v>
      </c>
      <c r="G328" s="22" t="str">
        <f t="shared" si="28"/>
        <v>38999.4944</v>
      </c>
      <c r="H328" s="12">
        <f t="shared" si="29"/>
        <v>-13690</v>
      </c>
      <c r="I328" s="74" t="s">
        <v>473</v>
      </c>
      <c r="J328" s="75" t="s">
        <v>474</v>
      </c>
      <c r="K328" s="74">
        <v>-13690</v>
      </c>
      <c r="L328" s="74" t="s">
        <v>475</v>
      </c>
      <c r="M328" s="75" t="s">
        <v>476</v>
      </c>
      <c r="N328" s="75" t="s">
        <v>477</v>
      </c>
      <c r="O328" s="76" t="s">
        <v>478</v>
      </c>
      <c r="P328" s="76" t="s">
        <v>479</v>
      </c>
    </row>
    <row r="329" spans="1:16" ht="12.75" customHeight="1" thickBot="1" x14ac:dyDescent="0.25">
      <c r="A329" s="12" t="str">
        <f t="shared" si="24"/>
        <v> AA 16.311 </v>
      </c>
      <c r="B329" s="18" t="str">
        <f t="shared" si="25"/>
        <v>I</v>
      </c>
      <c r="C329" s="12">
        <f t="shared" si="26"/>
        <v>39002.4519</v>
      </c>
      <c r="D329" s="22" t="str">
        <f t="shared" si="27"/>
        <v>vis</v>
      </c>
      <c r="E329" s="73">
        <f>VLOOKUP(C329,'Active 2'!C$21:E$971,3,FALSE)</f>
        <v>3.0419922666200785E-4</v>
      </c>
      <c r="F329" s="18" t="s">
        <v>141</v>
      </c>
      <c r="G329" s="22" t="str">
        <f t="shared" si="28"/>
        <v>39002.4519</v>
      </c>
      <c r="H329" s="12">
        <f t="shared" si="29"/>
        <v>-13687</v>
      </c>
      <c r="I329" s="74" t="s">
        <v>480</v>
      </c>
      <c r="J329" s="75" t="s">
        <v>481</v>
      </c>
      <c r="K329" s="74">
        <v>-13687</v>
      </c>
      <c r="L329" s="74" t="s">
        <v>482</v>
      </c>
      <c r="M329" s="75" t="s">
        <v>476</v>
      </c>
      <c r="N329" s="75" t="s">
        <v>477</v>
      </c>
      <c r="O329" s="76" t="s">
        <v>478</v>
      </c>
      <c r="P329" s="76" t="s">
        <v>479</v>
      </c>
    </row>
    <row r="330" spans="1:16" ht="12.75" customHeight="1" thickBot="1" x14ac:dyDescent="0.25">
      <c r="A330" s="12" t="str">
        <f t="shared" si="24"/>
        <v> AA 16.311 </v>
      </c>
      <c r="B330" s="18" t="str">
        <f t="shared" si="25"/>
        <v>I</v>
      </c>
      <c r="C330" s="12">
        <f t="shared" si="26"/>
        <v>39008.368199999997</v>
      </c>
      <c r="D330" s="22" t="str">
        <f t="shared" si="27"/>
        <v>vis</v>
      </c>
      <c r="E330" s="73">
        <f>VLOOKUP(C330,'Active 2'!C$21:E$971,3,FALSE)</f>
        <v>5.9994171542779169</v>
      </c>
      <c r="F330" s="18" t="s">
        <v>141</v>
      </c>
      <c r="G330" s="22" t="str">
        <f t="shared" si="28"/>
        <v>39008.3682</v>
      </c>
      <c r="H330" s="12">
        <f t="shared" si="29"/>
        <v>-13681</v>
      </c>
      <c r="I330" s="74" t="s">
        <v>483</v>
      </c>
      <c r="J330" s="75" t="s">
        <v>484</v>
      </c>
      <c r="K330" s="74">
        <v>-13681</v>
      </c>
      <c r="L330" s="74" t="s">
        <v>485</v>
      </c>
      <c r="M330" s="75" t="s">
        <v>476</v>
      </c>
      <c r="N330" s="75" t="s">
        <v>477</v>
      </c>
      <c r="O330" s="76" t="s">
        <v>478</v>
      </c>
      <c r="P330" s="76" t="s">
        <v>479</v>
      </c>
    </row>
    <row r="331" spans="1:16" ht="12.75" customHeight="1" thickBot="1" x14ac:dyDescent="0.25">
      <c r="A331" s="12" t="str">
        <f t="shared" ref="A331:A380" si="30">P331</f>
        <v> AA 16.311 </v>
      </c>
      <c r="B331" s="18" t="str">
        <f t="shared" ref="B331:B380" si="31">IF(H331=INT(H331),"I","II")</f>
        <v>II</v>
      </c>
      <c r="C331" s="12">
        <f t="shared" ref="C331:C380" si="32">1*G331</f>
        <v>39029.571400000001</v>
      </c>
      <c r="D331" s="22" t="str">
        <f t="shared" ref="D331:D380" si="33">VLOOKUP(F331,I$1:J$5,2,FALSE)</f>
        <v>vis</v>
      </c>
      <c r="E331" s="73">
        <f>VLOOKUP(C331,'Active 2'!C$21:E$971,3,FALSE)</f>
        <v>27.499407318506524</v>
      </c>
      <c r="F331" s="18" t="s">
        <v>141</v>
      </c>
      <c r="G331" s="22" t="str">
        <f t="shared" ref="G331:G380" si="34">MID(I331,3,LEN(I331)-3)</f>
        <v>39029.5714</v>
      </c>
      <c r="H331" s="12">
        <f t="shared" ref="H331:H380" si="35">1*K331</f>
        <v>-13659.5</v>
      </c>
      <c r="I331" s="74" t="s">
        <v>486</v>
      </c>
      <c r="J331" s="75" t="s">
        <v>487</v>
      </c>
      <c r="K331" s="74">
        <v>-13659.5</v>
      </c>
      <c r="L331" s="74" t="s">
        <v>488</v>
      </c>
      <c r="M331" s="75" t="s">
        <v>476</v>
      </c>
      <c r="N331" s="75" t="s">
        <v>477</v>
      </c>
      <c r="O331" s="76" t="s">
        <v>478</v>
      </c>
      <c r="P331" s="76" t="s">
        <v>479</v>
      </c>
    </row>
    <row r="332" spans="1:16" ht="12.75" customHeight="1" thickBot="1" x14ac:dyDescent="0.25">
      <c r="A332" s="12" t="str">
        <f t="shared" si="30"/>
        <v> AA 16.311 </v>
      </c>
      <c r="B332" s="18" t="str">
        <f t="shared" si="31"/>
        <v>II</v>
      </c>
      <c r="C332" s="12">
        <f t="shared" si="32"/>
        <v>39035.49</v>
      </c>
      <c r="D332" s="22" t="str">
        <f t="shared" si="33"/>
        <v>vis</v>
      </c>
      <c r="E332" s="73">
        <f>VLOOKUP(C332,'Active 2'!C$21:E$971,3,FALSE)</f>
        <v>33.500852467631312</v>
      </c>
      <c r="F332" s="18" t="s">
        <v>141</v>
      </c>
      <c r="G332" s="22" t="str">
        <f t="shared" si="34"/>
        <v>39035.4900</v>
      </c>
      <c r="H332" s="12">
        <f t="shared" si="35"/>
        <v>-13653.5</v>
      </c>
      <c r="I332" s="74" t="s">
        <v>489</v>
      </c>
      <c r="J332" s="75" t="s">
        <v>490</v>
      </c>
      <c r="K332" s="74">
        <v>-13653.5</v>
      </c>
      <c r="L332" s="74" t="s">
        <v>491</v>
      </c>
      <c r="M332" s="75" t="s">
        <v>476</v>
      </c>
      <c r="N332" s="75" t="s">
        <v>477</v>
      </c>
      <c r="O332" s="76" t="s">
        <v>478</v>
      </c>
      <c r="P332" s="76" t="s">
        <v>479</v>
      </c>
    </row>
    <row r="333" spans="1:16" ht="12.75" customHeight="1" thickBot="1" x14ac:dyDescent="0.25">
      <c r="A333" s="12" t="str">
        <f t="shared" si="30"/>
        <v> MHAR 17.2 </v>
      </c>
      <c r="B333" s="18" t="str">
        <f t="shared" si="31"/>
        <v>I</v>
      </c>
      <c r="C333" s="12">
        <f t="shared" si="32"/>
        <v>39287.480000000003</v>
      </c>
      <c r="D333" s="22" t="str">
        <f t="shared" si="33"/>
        <v>vis</v>
      </c>
      <c r="E333" s="73">
        <f>VLOOKUP(C333,'Active 2'!C$21:E$971,3,FALSE)</f>
        <v>289.01806314730084</v>
      </c>
      <c r="F333" s="18" t="s">
        <v>141</v>
      </c>
      <c r="G333" s="22" t="str">
        <f t="shared" si="34"/>
        <v>39287.480</v>
      </c>
      <c r="H333" s="12">
        <f t="shared" si="35"/>
        <v>-13398</v>
      </c>
      <c r="I333" s="74" t="s">
        <v>492</v>
      </c>
      <c r="J333" s="75" t="s">
        <v>493</v>
      </c>
      <c r="K333" s="74">
        <v>-13398</v>
      </c>
      <c r="L333" s="74" t="s">
        <v>494</v>
      </c>
      <c r="M333" s="75" t="s">
        <v>199</v>
      </c>
      <c r="N333" s="75"/>
      <c r="O333" s="76" t="s">
        <v>402</v>
      </c>
      <c r="P333" s="76" t="s">
        <v>403</v>
      </c>
    </row>
    <row r="334" spans="1:16" ht="12.75" customHeight="1" thickBot="1" x14ac:dyDescent="0.25">
      <c r="A334" s="12" t="str">
        <f t="shared" si="30"/>
        <v> MHAR 17.2 </v>
      </c>
      <c r="B334" s="18" t="str">
        <f t="shared" si="31"/>
        <v>I</v>
      </c>
      <c r="C334" s="12">
        <f t="shared" si="32"/>
        <v>39354.508999999998</v>
      </c>
      <c r="D334" s="22" t="str">
        <f t="shared" si="33"/>
        <v>vis</v>
      </c>
      <c r="E334" s="73">
        <f>VLOOKUP(C334,'Active 2'!C$21:E$971,3,FALSE)</f>
        <v>356.98529642896256</v>
      </c>
      <c r="F334" s="18" t="s">
        <v>141</v>
      </c>
      <c r="G334" s="22" t="str">
        <f t="shared" si="34"/>
        <v>39354.509</v>
      </c>
      <c r="H334" s="12">
        <f t="shared" si="35"/>
        <v>-13330</v>
      </c>
      <c r="I334" s="74" t="s">
        <v>495</v>
      </c>
      <c r="J334" s="75" t="s">
        <v>496</v>
      </c>
      <c r="K334" s="74">
        <v>-13330</v>
      </c>
      <c r="L334" s="74" t="s">
        <v>451</v>
      </c>
      <c r="M334" s="75" t="s">
        <v>199</v>
      </c>
      <c r="N334" s="75"/>
      <c r="O334" s="76" t="s">
        <v>402</v>
      </c>
      <c r="P334" s="76" t="s">
        <v>403</v>
      </c>
    </row>
    <row r="335" spans="1:16" ht="12.75" customHeight="1" thickBot="1" x14ac:dyDescent="0.25">
      <c r="A335" s="12" t="str">
        <f t="shared" si="30"/>
        <v> MHAR 17.2 </v>
      </c>
      <c r="B335" s="18" t="str">
        <f t="shared" si="31"/>
        <v>II</v>
      </c>
      <c r="C335" s="12">
        <f t="shared" si="32"/>
        <v>39596.612999999998</v>
      </c>
      <c r="D335" s="22" t="str">
        <f t="shared" si="33"/>
        <v>vis</v>
      </c>
      <c r="E335" s="73">
        <f>VLOOKUP(C335,'Active 2'!C$21:E$971,3,FALSE)</f>
        <v>602.47812858257691</v>
      </c>
      <c r="F335" s="18" t="s">
        <v>141</v>
      </c>
      <c r="G335" s="22" t="str">
        <f t="shared" si="34"/>
        <v>39596.613</v>
      </c>
      <c r="H335" s="12">
        <f t="shared" si="35"/>
        <v>-13084.5</v>
      </c>
      <c r="I335" s="74" t="s">
        <v>497</v>
      </c>
      <c r="J335" s="75" t="s">
        <v>498</v>
      </c>
      <c r="K335" s="74">
        <v>-13084.5</v>
      </c>
      <c r="L335" s="74" t="s">
        <v>499</v>
      </c>
      <c r="M335" s="75" t="s">
        <v>199</v>
      </c>
      <c r="N335" s="75"/>
      <c r="O335" s="76" t="s">
        <v>402</v>
      </c>
      <c r="P335" s="76" t="s">
        <v>403</v>
      </c>
    </row>
    <row r="336" spans="1:16" ht="12.75" customHeight="1" thickBot="1" x14ac:dyDescent="0.25">
      <c r="A336" s="12" t="str">
        <f t="shared" si="30"/>
        <v> MHAR 17.2 </v>
      </c>
      <c r="B336" s="18" t="str">
        <f t="shared" si="31"/>
        <v>II</v>
      </c>
      <c r="C336" s="12">
        <f t="shared" si="32"/>
        <v>39760.358999999997</v>
      </c>
      <c r="D336" s="22" t="str">
        <f t="shared" si="33"/>
        <v>vis</v>
      </c>
      <c r="E336" s="73">
        <f>VLOOKUP(C336,'Active 2'!C$21:E$971,3,FALSE)</f>
        <v>768.51615064675434</v>
      </c>
      <c r="F336" s="18" t="s">
        <v>141</v>
      </c>
      <c r="G336" s="22" t="str">
        <f t="shared" si="34"/>
        <v>39760.359</v>
      </c>
      <c r="H336" s="12">
        <f t="shared" si="35"/>
        <v>-12918.5</v>
      </c>
      <c r="I336" s="74" t="s">
        <v>500</v>
      </c>
      <c r="J336" s="75" t="s">
        <v>501</v>
      </c>
      <c r="K336" s="74">
        <v>-12918.5</v>
      </c>
      <c r="L336" s="74" t="s">
        <v>401</v>
      </c>
      <c r="M336" s="75" t="s">
        <v>199</v>
      </c>
      <c r="N336" s="75"/>
      <c r="O336" s="76" t="s">
        <v>402</v>
      </c>
      <c r="P336" s="76" t="s">
        <v>403</v>
      </c>
    </row>
    <row r="337" spans="1:16" ht="12.75" customHeight="1" thickBot="1" x14ac:dyDescent="0.25">
      <c r="A337" s="12" t="str">
        <f t="shared" si="30"/>
        <v> MHAR 17.2 </v>
      </c>
      <c r="B337" s="18" t="str">
        <f t="shared" si="31"/>
        <v>I</v>
      </c>
      <c r="C337" s="12">
        <f t="shared" si="32"/>
        <v>40149.404999999999</v>
      </c>
      <c r="D337" s="22" t="str">
        <f t="shared" si="33"/>
        <v>vis</v>
      </c>
      <c r="E337" s="73">
        <f>VLOOKUP(C337,'Active 2'!C$21:E$971,3,FALSE)</f>
        <v>1163.007792164597</v>
      </c>
      <c r="F337" s="18" t="s">
        <v>141</v>
      </c>
      <c r="G337" s="22" t="str">
        <f t="shared" si="34"/>
        <v>40149.405</v>
      </c>
      <c r="H337" s="12">
        <f t="shared" si="35"/>
        <v>-12524</v>
      </c>
      <c r="I337" s="74" t="s">
        <v>502</v>
      </c>
      <c r="J337" s="75" t="s">
        <v>503</v>
      </c>
      <c r="K337" s="74">
        <v>-12524</v>
      </c>
      <c r="L337" s="74" t="s">
        <v>504</v>
      </c>
      <c r="M337" s="75" t="s">
        <v>199</v>
      </c>
      <c r="N337" s="75"/>
      <c r="O337" s="76" t="s">
        <v>402</v>
      </c>
      <c r="P337" s="76" t="s">
        <v>403</v>
      </c>
    </row>
    <row r="338" spans="1:16" ht="12.75" customHeight="1" thickBot="1" x14ac:dyDescent="0.25">
      <c r="A338" s="12" t="str">
        <f t="shared" si="30"/>
        <v> MHAR 17.2 </v>
      </c>
      <c r="B338" s="18" t="str">
        <f t="shared" si="31"/>
        <v>I</v>
      </c>
      <c r="C338" s="12">
        <f t="shared" si="32"/>
        <v>40150.366000000002</v>
      </c>
      <c r="D338" s="22" t="str">
        <f t="shared" si="33"/>
        <v>vis</v>
      </c>
      <c r="E338" s="73">
        <f>VLOOKUP(C338,'Active 2'!C$21:E$971,3,FALSE)</f>
        <v>1163.9822436883239</v>
      </c>
      <c r="F338" s="18" t="s">
        <v>141</v>
      </c>
      <c r="G338" s="22" t="str">
        <f t="shared" si="34"/>
        <v>40150.366</v>
      </c>
      <c r="H338" s="12">
        <f t="shared" si="35"/>
        <v>-12523</v>
      </c>
      <c r="I338" s="74" t="s">
        <v>505</v>
      </c>
      <c r="J338" s="75" t="s">
        <v>506</v>
      </c>
      <c r="K338" s="74">
        <v>-12523</v>
      </c>
      <c r="L338" s="74" t="s">
        <v>499</v>
      </c>
      <c r="M338" s="75" t="s">
        <v>199</v>
      </c>
      <c r="N338" s="75"/>
      <c r="O338" s="76" t="s">
        <v>402</v>
      </c>
      <c r="P338" s="76" t="s">
        <v>403</v>
      </c>
    </row>
    <row r="339" spans="1:16" ht="12.75" customHeight="1" thickBot="1" x14ac:dyDescent="0.25">
      <c r="A339" s="12" t="str">
        <f t="shared" si="30"/>
        <v> MHAR 17.2 </v>
      </c>
      <c r="B339" s="18" t="str">
        <f t="shared" si="31"/>
        <v>I</v>
      </c>
      <c r="C339" s="12">
        <f t="shared" si="32"/>
        <v>40152.368000000002</v>
      </c>
      <c r="D339" s="22" t="str">
        <f t="shared" si="33"/>
        <v>vis</v>
      </c>
      <c r="E339" s="73">
        <f>VLOOKUP(C339,'Active 2'!C$21:E$971,3,FALSE)</f>
        <v>1166.0122665296303</v>
      </c>
      <c r="F339" s="18" t="s">
        <v>141</v>
      </c>
      <c r="G339" s="22" t="str">
        <f t="shared" si="34"/>
        <v>40152.368</v>
      </c>
      <c r="H339" s="12">
        <f t="shared" si="35"/>
        <v>-12521</v>
      </c>
      <c r="I339" s="74" t="s">
        <v>507</v>
      </c>
      <c r="J339" s="75" t="s">
        <v>508</v>
      </c>
      <c r="K339" s="74">
        <v>-12521</v>
      </c>
      <c r="L339" s="74" t="s">
        <v>423</v>
      </c>
      <c r="M339" s="75" t="s">
        <v>199</v>
      </c>
      <c r="N339" s="75"/>
      <c r="O339" s="76" t="s">
        <v>402</v>
      </c>
      <c r="P339" s="76" t="s">
        <v>403</v>
      </c>
    </row>
    <row r="340" spans="1:16" ht="12.75" customHeight="1" thickBot="1" x14ac:dyDescent="0.25">
      <c r="A340" s="12" t="str">
        <f t="shared" si="30"/>
        <v> MHAR 17.2 </v>
      </c>
      <c r="B340" s="18" t="str">
        <f t="shared" si="31"/>
        <v>I</v>
      </c>
      <c r="C340" s="12">
        <f t="shared" si="32"/>
        <v>40426.5</v>
      </c>
      <c r="D340" s="22" t="str">
        <f t="shared" si="33"/>
        <v>vis</v>
      </c>
      <c r="E340" s="73">
        <f>VLOOKUP(C340,'Active 2'!C$21:E$971,3,FALSE)</f>
        <v>1443.9814081544453</v>
      </c>
      <c r="F340" s="18" t="s">
        <v>141</v>
      </c>
      <c r="G340" s="22" t="str">
        <f t="shared" si="34"/>
        <v>40426.500</v>
      </c>
      <c r="H340" s="12">
        <f t="shared" si="35"/>
        <v>-12243</v>
      </c>
      <c r="I340" s="74" t="s">
        <v>509</v>
      </c>
      <c r="J340" s="75" t="s">
        <v>510</v>
      </c>
      <c r="K340" s="74">
        <v>-12243</v>
      </c>
      <c r="L340" s="74" t="s">
        <v>511</v>
      </c>
      <c r="M340" s="75" t="s">
        <v>199</v>
      </c>
      <c r="N340" s="75"/>
      <c r="O340" s="76" t="s">
        <v>402</v>
      </c>
      <c r="P340" s="76" t="s">
        <v>403</v>
      </c>
    </row>
    <row r="341" spans="1:16" ht="12.75" customHeight="1" thickBot="1" x14ac:dyDescent="0.25">
      <c r="A341" s="12" t="str">
        <f t="shared" si="30"/>
        <v> MHAR 17.2 </v>
      </c>
      <c r="B341" s="18" t="str">
        <f t="shared" si="31"/>
        <v>II</v>
      </c>
      <c r="C341" s="12">
        <f t="shared" si="32"/>
        <v>40469.413</v>
      </c>
      <c r="D341" s="22" t="str">
        <f t="shared" si="33"/>
        <v>vis</v>
      </c>
      <c r="E341" s="73">
        <f>VLOOKUP(C341,'Active 2'!C$21:E$971,3,FALSE)</f>
        <v>1487.4950795775039</v>
      </c>
      <c r="F341" s="18" t="s">
        <v>141</v>
      </c>
      <c r="G341" s="22" t="str">
        <f t="shared" si="34"/>
        <v>40469.413</v>
      </c>
      <c r="H341" s="12">
        <f t="shared" si="35"/>
        <v>-12199.5</v>
      </c>
      <c r="I341" s="74" t="s">
        <v>512</v>
      </c>
      <c r="J341" s="75" t="s">
        <v>513</v>
      </c>
      <c r="K341" s="74">
        <v>-12199.5</v>
      </c>
      <c r="L341" s="74" t="s">
        <v>514</v>
      </c>
      <c r="M341" s="75" t="s">
        <v>199</v>
      </c>
      <c r="N341" s="75"/>
      <c r="O341" s="76" t="s">
        <v>402</v>
      </c>
      <c r="P341" s="76" t="s">
        <v>403</v>
      </c>
    </row>
    <row r="342" spans="1:16" ht="12.75" customHeight="1" thickBot="1" x14ac:dyDescent="0.25">
      <c r="A342" s="12" t="str">
        <f t="shared" si="30"/>
        <v> MHAR 17.2 </v>
      </c>
      <c r="B342" s="18" t="str">
        <f t="shared" si="31"/>
        <v>I</v>
      </c>
      <c r="C342" s="12">
        <f t="shared" si="32"/>
        <v>41300.269</v>
      </c>
      <c r="D342" s="22" t="str">
        <f t="shared" si="33"/>
        <v>vis</v>
      </c>
      <c r="E342" s="73">
        <f>VLOOKUP(C342,'Active 2'!C$21:E$971,3,FALSE)</f>
        <v>2329.9809226524794</v>
      </c>
      <c r="F342" s="18" t="s">
        <v>141</v>
      </c>
      <c r="G342" s="22" t="str">
        <f t="shared" si="34"/>
        <v>41300.269</v>
      </c>
      <c r="H342" s="12">
        <f t="shared" si="35"/>
        <v>-11357</v>
      </c>
      <c r="I342" s="74" t="s">
        <v>515</v>
      </c>
      <c r="J342" s="75" t="s">
        <v>516</v>
      </c>
      <c r="K342" s="74">
        <v>-11357</v>
      </c>
      <c r="L342" s="74" t="s">
        <v>517</v>
      </c>
      <c r="M342" s="75" t="s">
        <v>199</v>
      </c>
      <c r="N342" s="75"/>
      <c r="O342" s="76" t="s">
        <v>402</v>
      </c>
      <c r="P342" s="76" t="s">
        <v>403</v>
      </c>
    </row>
    <row r="343" spans="1:16" ht="12.75" customHeight="1" thickBot="1" x14ac:dyDescent="0.25">
      <c r="A343" s="12" t="str">
        <f t="shared" si="30"/>
        <v> MHAR 17.2 </v>
      </c>
      <c r="B343" s="18" t="str">
        <f t="shared" si="31"/>
        <v>II</v>
      </c>
      <c r="C343" s="12">
        <f t="shared" si="32"/>
        <v>41536.487000000001</v>
      </c>
      <c r="D343" s="22" t="str">
        <f t="shared" si="33"/>
        <v>vis</v>
      </c>
      <c r="E343" s="73">
        <f>VLOOKUP(C343,'Active 2'!C$21:E$971,3,FALSE)</f>
        <v>2569.5053659729647</v>
      </c>
      <c r="F343" s="18" t="s">
        <v>141</v>
      </c>
      <c r="G343" s="22" t="str">
        <f t="shared" si="34"/>
        <v>41536.487</v>
      </c>
      <c r="H343" s="12">
        <f t="shared" si="35"/>
        <v>-11117.5</v>
      </c>
      <c r="I343" s="74" t="s">
        <v>518</v>
      </c>
      <c r="J343" s="75" t="s">
        <v>519</v>
      </c>
      <c r="K343" s="74">
        <v>-11117.5</v>
      </c>
      <c r="L343" s="74" t="s">
        <v>520</v>
      </c>
      <c r="M343" s="75" t="s">
        <v>199</v>
      </c>
      <c r="N343" s="75"/>
      <c r="O343" s="76" t="s">
        <v>402</v>
      </c>
      <c r="P343" s="76" t="s">
        <v>403</v>
      </c>
    </row>
    <row r="344" spans="1:16" ht="12.75" customHeight="1" thickBot="1" x14ac:dyDescent="0.25">
      <c r="A344" s="12" t="str">
        <f t="shared" si="30"/>
        <v> MHAR 17.2 </v>
      </c>
      <c r="B344" s="18" t="str">
        <f t="shared" si="31"/>
        <v>I</v>
      </c>
      <c r="C344" s="12">
        <f t="shared" si="32"/>
        <v>43157.279999999999</v>
      </c>
      <c r="D344" s="22" t="str">
        <f t="shared" si="33"/>
        <v>vis</v>
      </c>
      <c r="E344" s="73">
        <f>VLOOKUP(C344,'Active 2'!C$21:E$971,3,FALSE)</f>
        <v>4212.9852915617757</v>
      </c>
      <c r="F344" s="18" t="s">
        <v>141</v>
      </c>
      <c r="G344" s="22" t="str">
        <f t="shared" si="34"/>
        <v>43157.280</v>
      </c>
      <c r="H344" s="12">
        <f t="shared" si="35"/>
        <v>-9474</v>
      </c>
      <c r="I344" s="74" t="s">
        <v>541</v>
      </c>
      <c r="J344" s="75" t="s">
        <v>542</v>
      </c>
      <c r="K344" s="74">
        <v>-9474</v>
      </c>
      <c r="L344" s="74" t="s">
        <v>543</v>
      </c>
      <c r="M344" s="75" t="s">
        <v>199</v>
      </c>
      <c r="N344" s="75"/>
      <c r="O344" s="76" t="s">
        <v>402</v>
      </c>
      <c r="P344" s="76" t="s">
        <v>403</v>
      </c>
    </row>
    <row r="345" spans="1:16" ht="12.75" customHeight="1" thickBot="1" x14ac:dyDescent="0.25">
      <c r="A345" s="12" t="str">
        <f t="shared" si="30"/>
        <v> AOEB 3 </v>
      </c>
      <c r="B345" s="18" t="str">
        <f t="shared" si="31"/>
        <v>I</v>
      </c>
      <c r="C345" s="12">
        <f t="shared" si="32"/>
        <v>46779.572</v>
      </c>
      <c r="D345" s="22" t="str">
        <f t="shared" si="33"/>
        <v>vis</v>
      </c>
      <c r="E345" s="73">
        <f>VLOOKUP(C345,'Active 2'!C$21:E$971,3,FALSE)</f>
        <v>7885.9800457475076</v>
      </c>
      <c r="F345" s="18" t="s">
        <v>141</v>
      </c>
      <c r="G345" s="22" t="str">
        <f t="shared" si="34"/>
        <v>46779.572</v>
      </c>
      <c r="H345" s="12">
        <f t="shared" si="35"/>
        <v>-5801</v>
      </c>
      <c r="I345" s="74" t="s">
        <v>612</v>
      </c>
      <c r="J345" s="75" t="s">
        <v>613</v>
      </c>
      <c r="K345" s="74">
        <v>-5801</v>
      </c>
      <c r="L345" s="74" t="s">
        <v>614</v>
      </c>
      <c r="M345" s="75" t="s">
        <v>181</v>
      </c>
      <c r="N345" s="75"/>
      <c r="O345" s="76" t="s">
        <v>533</v>
      </c>
      <c r="P345" s="76" t="s">
        <v>530</v>
      </c>
    </row>
    <row r="346" spans="1:16" ht="12.75" customHeight="1" thickBot="1" x14ac:dyDescent="0.25">
      <c r="A346" s="12" t="str">
        <f t="shared" si="30"/>
        <v> AOEB 9 </v>
      </c>
      <c r="B346" s="18" t="str">
        <f t="shared" si="31"/>
        <v>I</v>
      </c>
      <c r="C346" s="12">
        <f t="shared" si="32"/>
        <v>50700.646999999997</v>
      </c>
      <c r="D346" s="22" t="str">
        <f t="shared" si="33"/>
        <v>vis</v>
      </c>
      <c r="E346" s="73">
        <f>VLOOKUP(C346,'Active 2'!C$21:E$971,3,FALSE)</f>
        <v>11861.939992038089</v>
      </c>
      <c r="F346" s="18" t="s">
        <v>141</v>
      </c>
      <c r="G346" s="22" t="str">
        <f t="shared" si="34"/>
        <v>50700.647</v>
      </c>
      <c r="H346" s="12">
        <f t="shared" si="35"/>
        <v>-1825</v>
      </c>
      <c r="I346" s="74" t="s">
        <v>815</v>
      </c>
      <c r="J346" s="75" t="s">
        <v>816</v>
      </c>
      <c r="K346" s="74">
        <v>-1825</v>
      </c>
      <c r="L346" s="74" t="s">
        <v>817</v>
      </c>
      <c r="M346" s="75" t="s">
        <v>782</v>
      </c>
      <c r="N346" s="75" t="s">
        <v>783</v>
      </c>
      <c r="O346" s="76" t="s">
        <v>818</v>
      </c>
      <c r="P346" s="76" t="s">
        <v>819</v>
      </c>
    </row>
    <row r="347" spans="1:16" ht="12.75" customHeight="1" thickBot="1" x14ac:dyDescent="0.25">
      <c r="A347" s="12" t="str">
        <f t="shared" si="30"/>
        <v> AOEB 9 </v>
      </c>
      <c r="B347" s="18" t="str">
        <f t="shared" si="31"/>
        <v>II</v>
      </c>
      <c r="C347" s="12">
        <f t="shared" si="32"/>
        <v>51095.621700000003</v>
      </c>
      <c r="D347" s="22" t="str">
        <f t="shared" si="33"/>
        <v>vis</v>
      </c>
      <c r="E347" s="73">
        <f>VLOOKUP(C347,'Active 2'!C$21:E$971,3,FALSE)</f>
        <v>12262.443320079039</v>
      </c>
      <c r="F347" s="18" t="s">
        <v>141</v>
      </c>
      <c r="G347" s="22" t="str">
        <f t="shared" si="34"/>
        <v>51095.6217</v>
      </c>
      <c r="H347" s="12">
        <f t="shared" si="35"/>
        <v>-1424.5</v>
      </c>
      <c r="I347" s="74" t="s">
        <v>829</v>
      </c>
      <c r="J347" s="75" t="s">
        <v>830</v>
      </c>
      <c r="K347" s="74">
        <v>-1424.5</v>
      </c>
      <c r="L347" s="74" t="s">
        <v>831</v>
      </c>
      <c r="M347" s="75" t="s">
        <v>782</v>
      </c>
      <c r="N347" s="75" t="s">
        <v>783</v>
      </c>
      <c r="O347" s="76" t="s">
        <v>533</v>
      </c>
      <c r="P347" s="76" t="s">
        <v>819</v>
      </c>
    </row>
    <row r="348" spans="1:16" ht="12.75" customHeight="1" thickBot="1" x14ac:dyDescent="0.25">
      <c r="A348" s="12" t="str">
        <f t="shared" si="30"/>
        <v> AOEB 9 </v>
      </c>
      <c r="B348" s="18" t="str">
        <f t="shared" si="31"/>
        <v>II</v>
      </c>
      <c r="C348" s="12">
        <f t="shared" si="32"/>
        <v>51099.566899999998</v>
      </c>
      <c r="D348" s="22" t="str">
        <f t="shared" si="33"/>
        <v>vis</v>
      </c>
      <c r="E348" s="73">
        <f>VLOOKUP(C348,'Active 2'!C$21:E$971,3,FALSE)</f>
        <v>12266.44374271316</v>
      </c>
      <c r="F348" s="18" t="s">
        <v>141</v>
      </c>
      <c r="G348" s="22" t="str">
        <f t="shared" si="34"/>
        <v>51099.5669</v>
      </c>
      <c r="H348" s="12">
        <f t="shared" si="35"/>
        <v>-1420.5</v>
      </c>
      <c r="I348" s="74" t="s">
        <v>832</v>
      </c>
      <c r="J348" s="75" t="s">
        <v>833</v>
      </c>
      <c r="K348" s="74">
        <v>-1420.5</v>
      </c>
      <c r="L348" s="74" t="s">
        <v>834</v>
      </c>
      <c r="M348" s="75" t="s">
        <v>782</v>
      </c>
      <c r="N348" s="75" t="s">
        <v>783</v>
      </c>
      <c r="O348" s="76" t="s">
        <v>533</v>
      </c>
      <c r="P348" s="76" t="s">
        <v>819</v>
      </c>
    </row>
    <row r="349" spans="1:16" ht="12.75" customHeight="1" thickBot="1" x14ac:dyDescent="0.25">
      <c r="A349" s="12" t="str">
        <f t="shared" si="30"/>
        <v>BAVM 132 </v>
      </c>
      <c r="B349" s="18" t="str">
        <f t="shared" si="31"/>
        <v>I</v>
      </c>
      <c r="C349" s="12">
        <f t="shared" si="32"/>
        <v>51426.495300000002</v>
      </c>
      <c r="D349" s="22" t="str">
        <f t="shared" si="33"/>
        <v>vis</v>
      </c>
      <c r="E349" s="73">
        <f>VLOOKUP(C349,'Active 2'!C$21:E$971,3,FALSE)</f>
        <v>12597.948297893789</v>
      </c>
      <c r="F349" s="18" t="s">
        <v>141</v>
      </c>
      <c r="G349" s="22" t="str">
        <f t="shared" si="34"/>
        <v>51426.4953</v>
      </c>
      <c r="H349" s="12">
        <f t="shared" si="35"/>
        <v>-1089</v>
      </c>
      <c r="I349" s="74" t="s">
        <v>835</v>
      </c>
      <c r="J349" s="75" t="s">
        <v>836</v>
      </c>
      <c r="K349" s="74">
        <v>-1089</v>
      </c>
      <c r="L349" s="74" t="s">
        <v>837</v>
      </c>
      <c r="M349" s="75" t="s">
        <v>476</v>
      </c>
      <c r="N349" s="75" t="s">
        <v>838</v>
      </c>
      <c r="O349" s="76" t="s">
        <v>716</v>
      </c>
      <c r="P349" s="77" t="s">
        <v>839</v>
      </c>
    </row>
    <row r="350" spans="1:16" ht="12.75" customHeight="1" thickBot="1" x14ac:dyDescent="0.25">
      <c r="A350" s="12" t="str">
        <f t="shared" si="30"/>
        <v> AOEB 9 </v>
      </c>
      <c r="B350" s="18" t="str">
        <f t="shared" si="31"/>
        <v>I</v>
      </c>
      <c r="C350" s="12">
        <f t="shared" si="32"/>
        <v>51488.621599999999</v>
      </c>
      <c r="D350" s="22" t="str">
        <f t="shared" si="33"/>
        <v>vis</v>
      </c>
      <c r="E350" s="73">
        <f>VLOOKUP(C350,'Active 2'!C$21:E$971,3,FALSE)</f>
        <v>12660.944206008582</v>
      </c>
      <c r="F350" s="18" t="s">
        <v>141</v>
      </c>
      <c r="G350" s="22" t="str">
        <f t="shared" si="34"/>
        <v>51488.6216</v>
      </c>
      <c r="H350" s="12">
        <f t="shared" si="35"/>
        <v>-1026</v>
      </c>
      <c r="I350" s="74" t="s">
        <v>843</v>
      </c>
      <c r="J350" s="75" t="s">
        <v>844</v>
      </c>
      <c r="K350" s="74">
        <v>-1026</v>
      </c>
      <c r="L350" s="74" t="s">
        <v>845</v>
      </c>
      <c r="M350" s="75" t="s">
        <v>782</v>
      </c>
      <c r="N350" s="75" t="s">
        <v>783</v>
      </c>
      <c r="O350" s="76" t="s">
        <v>533</v>
      </c>
      <c r="P350" s="76" t="s">
        <v>819</v>
      </c>
    </row>
    <row r="351" spans="1:16" ht="12.75" customHeight="1" thickBot="1" x14ac:dyDescent="0.25">
      <c r="A351" s="12" t="str">
        <f t="shared" si="30"/>
        <v> AOEB 9 </v>
      </c>
      <c r="B351" s="18" t="str">
        <f t="shared" si="31"/>
        <v>II</v>
      </c>
      <c r="C351" s="12">
        <f t="shared" si="32"/>
        <v>51813.586900000002</v>
      </c>
      <c r="D351" s="22" t="str">
        <f t="shared" si="33"/>
        <v>vis</v>
      </c>
      <c r="E351" s="73">
        <f>VLOOKUP(C351,'Active 2'!C$21:E$971,3,FALSE)</f>
        <v>12990.458182847668</v>
      </c>
      <c r="F351" s="18" t="s">
        <v>141</v>
      </c>
      <c r="G351" s="22" t="str">
        <f t="shared" si="34"/>
        <v>51813.5869</v>
      </c>
      <c r="H351" s="12">
        <f t="shared" si="35"/>
        <v>-696.5</v>
      </c>
      <c r="I351" s="74" t="s">
        <v>846</v>
      </c>
      <c r="J351" s="75" t="s">
        <v>847</v>
      </c>
      <c r="K351" s="74">
        <v>-696.5</v>
      </c>
      <c r="L351" s="74" t="s">
        <v>848</v>
      </c>
      <c r="M351" s="75" t="s">
        <v>782</v>
      </c>
      <c r="N351" s="75" t="s">
        <v>783</v>
      </c>
      <c r="O351" s="76" t="s">
        <v>533</v>
      </c>
      <c r="P351" s="76" t="s">
        <v>819</v>
      </c>
    </row>
    <row r="352" spans="1:16" ht="12.75" customHeight="1" thickBot="1" x14ac:dyDescent="0.25">
      <c r="A352" s="12" t="str">
        <f t="shared" si="30"/>
        <v>IBVS 5040 </v>
      </c>
      <c r="B352" s="18" t="str">
        <f t="shared" si="31"/>
        <v>I</v>
      </c>
      <c r="C352" s="12">
        <f t="shared" si="32"/>
        <v>51832.8174</v>
      </c>
      <c r="D352" s="22" t="str">
        <f t="shared" si="33"/>
        <v>vis</v>
      </c>
      <c r="E352" s="73" t="e">
        <f>VLOOKUP(C352,'Active 2'!C$21:E$971,3,FALSE)</f>
        <v>#N/A</v>
      </c>
      <c r="F352" s="18" t="s">
        <v>141</v>
      </c>
      <c r="G352" s="22" t="str">
        <f t="shared" si="34"/>
        <v>51832.8174</v>
      </c>
      <c r="H352" s="12">
        <f t="shared" si="35"/>
        <v>-677</v>
      </c>
      <c r="I352" s="74" t="s">
        <v>849</v>
      </c>
      <c r="J352" s="75" t="s">
        <v>850</v>
      </c>
      <c r="K352" s="74">
        <v>-677</v>
      </c>
      <c r="L352" s="74" t="s">
        <v>851</v>
      </c>
      <c r="M352" s="75" t="s">
        <v>476</v>
      </c>
      <c r="N352" s="75" t="s">
        <v>477</v>
      </c>
      <c r="O352" s="76" t="s">
        <v>852</v>
      </c>
      <c r="P352" s="77" t="s">
        <v>853</v>
      </c>
    </row>
    <row r="353" spans="1:16" ht="12.75" customHeight="1" thickBot="1" x14ac:dyDescent="0.25">
      <c r="A353" s="12" t="str">
        <f t="shared" si="30"/>
        <v> AOEB 9 </v>
      </c>
      <c r="B353" s="18" t="str">
        <f t="shared" si="31"/>
        <v>II</v>
      </c>
      <c r="C353" s="12">
        <f t="shared" si="32"/>
        <v>52169.611400000002</v>
      </c>
      <c r="D353" s="22" t="str">
        <f t="shared" si="33"/>
        <v>vis</v>
      </c>
      <c r="E353" s="73">
        <f>VLOOKUP(C353,'Active 2'!C$21:E$971,3,FALSE)</f>
        <v>13351.466108454328</v>
      </c>
      <c r="F353" s="18" t="s">
        <v>141</v>
      </c>
      <c r="G353" s="22" t="str">
        <f t="shared" si="34"/>
        <v>52169.6114</v>
      </c>
      <c r="H353" s="12">
        <f t="shared" si="35"/>
        <v>-335.5</v>
      </c>
      <c r="I353" s="74" t="s">
        <v>862</v>
      </c>
      <c r="J353" s="75" t="s">
        <v>863</v>
      </c>
      <c r="K353" s="74">
        <v>-335.5</v>
      </c>
      <c r="L353" s="74" t="s">
        <v>864</v>
      </c>
      <c r="M353" s="75" t="s">
        <v>782</v>
      </c>
      <c r="N353" s="75" t="s">
        <v>783</v>
      </c>
      <c r="O353" s="76" t="s">
        <v>865</v>
      </c>
      <c r="P353" s="76" t="s">
        <v>819</v>
      </c>
    </row>
    <row r="354" spans="1:16" ht="12.75" customHeight="1" thickBot="1" x14ac:dyDescent="0.25">
      <c r="A354" s="12" t="str">
        <f t="shared" si="30"/>
        <v> AOEB 9 </v>
      </c>
      <c r="B354" s="18" t="str">
        <f t="shared" si="31"/>
        <v>I</v>
      </c>
      <c r="C354" s="12">
        <f t="shared" si="32"/>
        <v>52209.553599999999</v>
      </c>
      <c r="D354" s="22" t="str">
        <f t="shared" si="33"/>
        <v>vis</v>
      </c>
      <c r="E354" s="73">
        <f>VLOOKUP(C354,'Active 2'!C$21:E$971,3,FALSE)</f>
        <v>13391.967396332451</v>
      </c>
      <c r="F354" s="18" t="s">
        <v>141</v>
      </c>
      <c r="G354" s="22" t="str">
        <f t="shared" si="34"/>
        <v>52209.5536</v>
      </c>
      <c r="H354" s="12">
        <f t="shared" si="35"/>
        <v>-295</v>
      </c>
      <c r="I354" s="74" t="s">
        <v>866</v>
      </c>
      <c r="J354" s="75" t="s">
        <v>867</v>
      </c>
      <c r="K354" s="74">
        <v>-295</v>
      </c>
      <c r="L354" s="74" t="s">
        <v>868</v>
      </c>
      <c r="M354" s="75" t="s">
        <v>782</v>
      </c>
      <c r="N354" s="75" t="s">
        <v>783</v>
      </c>
      <c r="O354" s="76" t="s">
        <v>865</v>
      </c>
      <c r="P354" s="76" t="s">
        <v>819</v>
      </c>
    </row>
    <row r="355" spans="1:16" ht="12.75" customHeight="1" thickBot="1" x14ac:dyDescent="0.25">
      <c r="A355" s="12" t="str">
        <f t="shared" si="30"/>
        <v> AOEB 9 </v>
      </c>
      <c r="B355" s="18" t="str">
        <f t="shared" si="31"/>
        <v>II</v>
      </c>
      <c r="C355" s="12">
        <f t="shared" si="32"/>
        <v>52239.633300000001</v>
      </c>
      <c r="D355" s="22" t="str">
        <f t="shared" si="33"/>
        <v>vis</v>
      </c>
      <c r="E355" s="73">
        <f>VLOOKUP(C355,'Active 2'!C$21:E$971,3,FALSE)</f>
        <v>13422.468134623978</v>
      </c>
      <c r="F355" s="18" t="s">
        <v>141</v>
      </c>
      <c r="G355" s="22" t="str">
        <f t="shared" si="34"/>
        <v>52239.6333</v>
      </c>
      <c r="H355" s="12">
        <f t="shared" si="35"/>
        <v>-264.5</v>
      </c>
      <c r="I355" s="74" t="s">
        <v>873</v>
      </c>
      <c r="J355" s="75" t="s">
        <v>874</v>
      </c>
      <c r="K355" s="74">
        <v>-264.5</v>
      </c>
      <c r="L355" s="74" t="s">
        <v>875</v>
      </c>
      <c r="M355" s="75" t="s">
        <v>782</v>
      </c>
      <c r="N355" s="75" t="s">
        <v>783</v>
      </c>
      <c r="O355" s="76" t="s">
        <v>865</v>
      </c>
      <c r="P355" s="76" t="s">
        <v>819</v>
      </c>
    </row>
    <row r="356" spans="1:16" ht="12.75" customHeight="1" thickBot="1" x14ac:dyDescent="0.25">
      <c r="A356" s="12" t="str">
        <f t="shared" si="30"/>
        <v> AOEB 9 </v>
      </c>
      <c r="B356" s="18" t="str">
        <f t="shared" si="31"/>
        <v>II</v>
      </c>
      <c r="C356" s="12">
        <f t="shared" si="32"/>
        <v>52245.551099999997</v>
      </c>
      <c r="D356" s="22" t="str">
        <f t="shared" si="33"/>
        <v>vis</v>
      </c>
      <c r="E356" s="73">
        <f>VLOOKUP(C356,'Active 2'!C$21:E$971,3,FALSE)</f>
        <v>13428.468768575163</v>
      </c>
      <c r="F356" s="18" t="s">
        <v>141</v>
      </c>
      <c r="G356" s="22" t="str">
        <f t="shared" si="34"/>
        <v>52245.5511</v>
      </c>
      <c r="H356" s="12">
        <f t="shared" si="35"/>
        <v>-258.5</v>
      </c>
      <c r="I356" s="74" t="s">
        <v>876</v>
      </c>
      <c r="J356" s="75" t="s">
        <v>877</v>
      </c>
      <c r="K356" s="74">
        <v>-258.5</v>
      </c>
      <c r="L356" s="74" t="s">
        <v>878</v>
      </c>
      <c r="M356" s="75" t="s">
        <v>782</v>
      </c>
      <c r="N356" s="75" t="s">
        <v>783</v>
      </c>
      <c r="O356" s="76" t="s">
        <v>533</v>
      </c>
      <c r="P356" s="76" t="s">
        <v>819</v>
      </c>
    </row>
    <row r="357" spans="1:16" ht="12.75" customHeight="1" thickBot="1" x14ac:dyDescent="0.25">
      <c r="A357" s="12" t="str">
        <f t="shared" si="30"/>
        <v> AOEB 9 </v>
      </c>
      <c r="B357" s="18" t="str">
        <f t="shared" si="31"/>
        <v>I</v>
      </c>
      <c r="C357" s="12">
        <f t="shared" si="32"/>
        <v>52282.534099999997</v>
      </c>
      <c r="D357" s="22" t="str">
        <f t="shared" si="33"/>
        <v>vis</v>
      </c>
      <c r="E357" s="73">
        <f>VLOOKUP(C357,'Active 2'!C$21:E$971,3,FALSE)</f>
        <v>13465.969435278468</v>
      </c>
      <c r="F357" s="18" t="s">
        <v>141</v>
      </c>
      <c r="G357" s="22" t="str">
        <f t="shared" si="34"/>
        <v>52282.5341</v>
      </c>
      <c r="H357" s="12">
        <f t="shared" si="35"/>
        <v>-221</v>
      </c>
      <c r="I357" s="74" t="s">
        <v>879</v>
      </c>
      <c r="J357" s="75" t="s">
        <v>880</v>
      </c>
      <c r="K357" s="74">
        <v>-221</v>
      </c>
      <c r="L357" s="74" t="s">
        <v>881</v>
      </c>
      <c r="M357" s="75" t="s">
        <v>782</v>
      </c>
      <c r="N357" s="75" t="s">
        <v>783</v>
      </c>
      <c r="O357" s="76" t="s">
        <v>865</v>
      </c>
      <c r="P357" s="76" t="s">
        <v>819</v>
      </c>
    </row>
    <row r="358" spans="1:16" ht="12.75" customHeight="1" thickBot="1" x14ac:dyDescent="0.25">
      <c r="A358" s="12" t="str">
        <f t="shared" si="30"/>
        <v> AOEB 9 </v>
      </c>
      <c r="B358" s="18" t="str">
        <f t="shared" si="31"/>
        <v>II</v>
      </c>
      <c r="C358" s="12">
        <f t="shared" si="32"/>
        <v>52517.744299999998</v>
      </c>
      <c r="D358" s="22" t="str">
        <f t="shared" si="33"/>
        <v>vis</v>
      </c>
      <c r="E358" s="73">
        <f>VLOOKUP(C358,'Active 2'!C$21:E$971,3,FALSE)</f>
        <v>13704.471971995823</v>
      </c>
      <c r="F358" s="18" t="s">
        <v>141</v>
      </c>
      <c r="G358" s="22" t="str">
        <f t="shared" si="34"/>
        <v>52517.7443</v>
      </c>
      <c r="H358" s="12">
        <f t="shared" si="35"/>
        <v>17.5</v>
      </c>
      <c r="I358" s="74" t="s">
        <v>887</v>
      </c>
      <c r="J358" s="75" t="s">
        <v>888</v>
      </c>
      <c r="K358" s="74">
        <v>17.5</v>
      </c>
      <c r="L358" s="74" t="s">
        <v>889</v>
      </c>
      <c r="M358" s="75" t="s">
        <v>782</v>
      </c>
      <c r="N358" s="75" t="s">
        <v>783</v>
      </c>
      <c r="O358" s="76" t="s">
        <v>533</v>
      </c>
      <c r="P358" s="76" t="s">
        <v>819</v>
      </c>
    </row>
    <row r="359" spans="1:16" ht="12.75" customHeight="1" thickBot="1" x14ac:dyDescent="0.25">
      <c r="A359" s="12" t="str">
        <f t="shared" si="30"/>
        <v>VSB 40 </v>
      </c>
      <c r="B359" s="18" t="str">
        <f t="shared" si="31"/>
        <v>I</v>
      </c>
      <c r="C359" s="12">
        <f t="shared" si="32"/>
        <v>52535.991900000001</v>
      </c>
      <c r="D359" s="22" t="str">
        <f t="shared" si="33"/>
        <v>vis</v>
      </c>
      <c r="E359" s="73">
        <f>VLOOKUP(C359,'Active 2'!C$21:E$971,3,FALSE)</f>
        <v>13722.974991375953</v>
      </c>
      <c r="F359" s="18" t="s">
        <v>141</v>
      </c>
      <c r="G359" s="22" t="str">
        <f t="shared" si="34"/>
        <v>52535.9919</v>
      </c>
      <c r="H359" s="12">
        <f t="shared" si="35"/>
        <v>36</v>
      </c>
      <c r="I359" s="74" t="s">
        <v>890</v>
      </c>
      <c r="J359" s="75" t="s">
        <v>891</v>
      </c>
      <c r="K359" s="74">
        <v>36</v>
      </c>
      <c r="L359" s="74" t="s">
        <v>892</v>
      </c>
      <c r="M359" s="75" t="s">
        <v>476</v>
      </c>
      <c r="N359" s="75" t="s">
        <v>477</v>
      </c>
      <c r="O359" s="76" t="s">
        <v>893</v>
      </c>
      <c r="P359" s="77" t="s">
        <v>894</v>
      </c>
    </row>
    <row r="360" spans="1:16" ht="12.75" customHeight="1" thickBot="1" x14ac:dyDescent="0.25">
      <c r="A360" s="12" t="str">
        <f t="shared" si="30"/>
        <v> AOEB 9 </v>
      </c>
      <c r="B360" s="18" t="str">
        <f t="shared" si="31"/>
        <v>I</v>
      </c>
      <c r="C360" s="12">
        <f t="shared" si="32"/>
        <v>52637.565399999999</v>
      </c>
      <c r="D360" s="22" t="str">
        <f t="shared" si="33"/>
        <v>vis</v>
      </c>
      <c r="E360" s="73">
        <f>VLOOKUP(C360,'Active 2'!C$21:E$971,3,FALSE)</f>
        <v>13825.970258644378</v>
      </c>
      <c r="F360" s="18" t="s">
        <v>141</v>
      </c>
      <c r="G360" s="22" t="str">
        <f t="shared" si="34"/>
        <v>52637.5654</v>
      </c>
      <c r="H360" s="12">
        <f t="shared" si="35"/>
        <v>139</v>
      </c>
      <c r="I360" s="74" t="s">
        <v>900</v>
      </c>
      <c r="J360" s="75" t="s">
        <v>901</v>
      </c>
      <c r="K360" s="74">
        <v>139</v>
      </c>
      <c r="L360" s="74" t="s">
        <v>902</v>
      </c>
      <c r="M360" s="75" t="s">
        <v>782</v>
      </c>
      <c r="N360" s="75" t="s">
        <v>783</v>
      </c>
      <c r="O360" s="76" t="s">
        <v>533</v>
      </c>
      <c r="P360" s="76" t="s">
        <v>819</v>
      </c>
    </row>
    <row r="361" spans="1:16" ht="12.75" customHeight="1" thickBot="1" x14ac:dyDescent="0.25">
      <c r="A361" s="12" t="str">
        <f t="shared" si="30"/>
        <v>BAVM 172 </v>
      </c>
      <c r="B361" s="18" t="str">
        <f t="shared" si="31"/>
        <v>I</v>
      </c>
      <c r="C361" s="12">
        <f t="shared" si="32"/>
        <v>52857.489399999999</v>
      </c>
      <c r="D361" s="22" t="str">
        <f t="shared" si="33"/>
        <v>vis</v>
      </c>
      <c r="E361" s="73">
        <f>VLOOKUP(C361,'Active 2'!C$21:E$971,3,FALSE)</f>
        <v>14048.972627950756</v>
      </c>
      <c r="F361" s="18" t="s">
        <v>141</v>
      </c>
      <c r="G361" s="22" t="str">
        <f t="shared" si="34"/>
        <v>52857.4894</v>
      </c>
      <c r="H361" s="12">
        <f t="shared" si="35"/>
        <v>362</v>
      </c>
      <c r="I361" s="74" t="s">
        <v>903</v>
      </c>
      <c r="J361" s="75" t="s">
        <v>904</v>
      </c>
      <c r="K361" s="74">
        <v>362</v>
      </c>
      <c r="L361" s="74" t="s">
        <v>878</v>
      </c>
      <c r="M361" s="75" t="s">
        <v>476</v>
      </c>
      <c r="N361" s="75" t="s">
        <v>905</v>
      </c>
      <c r="O361" s="76" t="s">
        <v>906</v>
      </c>
      <c r="P361" s="77" t="s">
        <v>907</v>
      </c>
    </row>
    <row r="362" spans="1:16" ht="12.75" customHeight="1" thickBot="1" x14ac:dyDescent="0.25">
      <c r="A362" s="12" t="str">
        <f t="shared" si="30"/>
        <v>IBVS 5676 </v>
      </c>
      <c r="B362" s="18" t="str">
        <f t="shared" si="31"/>
        <v>II</v>
      </c>
      <c r="C362" s="12">
        <f t="shared" si="32"/>
        <v>52897.433100000002</v>
      </c>
      <c r="D362" s="22" t="str">
        <f t="shared" si="33"/>
        <v>vis</v>
      </c>
      <c r="E362" s="73">
        <f>VLOOKUP(C362,'Active 2'!C$21:E$971,3,FALSE)</f>
        <v>14089.475436825021</v>
      </c>
      <c r="F362" s="18" t="s">
        <v>141</v>
      </c>
      <c r="G362" s="22" t="str">
        <f t="shared" si="34"/>
        <v>52897.4331</v>
      </c>
      <c r="H362" s="12">
        <f t="shared" si="35"/>
        <v>402.5</v>
      </c>
      <c r="I362" s="74" t="s">
        <v>921</v>
      </c>
      <c r="J362" s="75" t="s">
        <v>922</v>
      </c>
      <c r="K362" s="74" t="s">
        <v>923</v>
      </c>
      <c r="L362" s="74" t="s">
        <v>924</v>
      </c>
      <c r="M362" s="75" t="s">
        <v>476</v>
      </c>
      <c r="N362" s="75" t="s">
        <v>477</v>
      </c>
      <c r="O362" s="76" t="s">
        <v>919</v>
      </c>
      <c r="P362" s="77" t="s">
        <v>920</v>
      </c>
    </row>
    <row r="363" spans="1:16" ht="12.75" customHeight="1" thickBot="1" x14ac:dyDescent="0.25">
      <c r="A363" s="12" t="str">
        <f t="shared" si="30"/>
        <v> AOEB 9 </v>
      </c>
      <c r="B363" s="18" t="str">
        <f t="shared" si="31"/>
        <v>I</v>
      </c>
      <c r="C363" s="12">
        <f t="shared" si="32"/>
        <v>52923.568099999997</v>
      </c>
      <c r="D363" s="22" t="str">
        <f t="shared" si="33"/>
        <v>vis</v>
      </c>
      <c r="E363" s="73">
        <f>VLOOKUP(C363,'Active 2'!C$21:E$971,3,FALSE)</f>
        <v>14115.976259481127</v>
      </c>
      <c r="F363" s="18" t="s">
        <v>141</v>
      </c>
      <c r="G363" s="22" t="str">
        <f t="shared" si="34"/>
        <v>52923.5681</v>
      </c>
      <c r="H363" s="12">
        <f t="shared" si="35"/>
        <v>429</v>
      </c>
      <c r="I363" s="74" t="s">
        <v>925</v>
      </c>
      <c r="J363" s="75" t="s">
        <v>926</v>
      </c>
      <c r="K363" s="74" t="s">
        <v>927</v>
      </c>
      <c r="L363" s="74" t="s">
        <v>928</v>
      </c>
      <c r="M363" s="75" t="s">
        <v>782</v>
      </c>
      <c r="N363" s="75" t="s">
        <v>783</v>
      </c>
      <c r="O363" s="76" t="s">
        <v>533</v>
      </c>
      <c r="P363" s="76" t="s">
        <v>819</v>
      </c>
    </row>
    <row r="364" spans="1:16" ht="12.75" customHeight="1" thickBot="1" x14ac:dyDescent="0.25">
      <c r="A364" s="12" t="str">
        <f t="shared" si="30"/>
        <v> AOEB 9 </v>
      </c>
      <c r="B364" s="18" t="str">
        <f t="shared" si="31"/>
        <v>I</v>
      </c>
      <c r="C364" s="12">
        <f t="shared" si="32"/>
        <v>53201.673699999999</v>
      </c>
      <c r="D364" s="22" t="str">
        <f t="shared" si="33"/>
        <v>vis</v>
      </c>
      <c r="E364" s="73">
        <f>VLOOKUP(C364,'Active 2'!C$21:E$971,3,FALSE)</f>
        <v>14397.974621266892</v>
      </c>
      <c r="F364" s="18" t="s">
        <v>141</v>
      </c>
      <c r="G364" s="22" t="str">
        <f t="shared" si="34"/>
        <v>53201.6737</v>
      </c>
      <c r="H364" s="12">
        <f t="shared" si="35"/>
        <v>711</v>
      </c>
      <c r="I364" s="74" t="s">
        <v>938</v>
      </c>
      <c r="J364" s="75" t="s">
        <v>939</v>
      </c>
      <c r="K364" s="74" t="s">
        <v>940</v>
      </c>
      <c r="L364" s="74" t="s">
        <v>941</v>
      </c>
      <c r="M364" s="75" t="s">
        <v>782</v>
      </c>
      <c r="N364" s="75" t="s">
        <v>783</v>
      </c>
      <c r="O364" s="76" t="s">
        <v>533</v>
      </c>
      <c r="P364" s="76" t="s">
        <v>819</v>
      </c>
    </row>
    <row r="365" spans="1:16" ht="12.75" customHeight="1" thickBot="1" x14ac:dyDescent="0.25">
      <c r="A365" s="12" t="str">
        <f t="shared" si="30"/>
        <v> AOEB 12 </v>
      </c>
      <c r="B365" s="18" t="str">
        <f t="shared" si="31"/>
        <v>I</v>
      </c>
      <c r="C365" s="12">
        <f t="shared" si="32"/>
        <v>53275.6394</v>
      </c>
      <c r="D365" s="22" t="str">
        <f t="shared" si="33"/>
        <v>vis</v>
      </c>
      <c r="E365" s="73">
        <f>VLOOKUP(C365,'Active 2'!C$21:E$971,3,FALSE)</f>
        <v>14472.975650474278</v>
      </c>
      <c r="F365" s="18" t="s">
        <v>141</v>
      </c>
      <c r="G365" s="22" t="str">
        <f t="shared" si="34"/>
        <v>53275.6394</v>
      </c>
      <c r="H365" s="12">
        <f t="shared" si="35"/>
        <v>786</v>
      </c>
      <c r="I365" s="74" t="s">
        <v>942</v>
      </c>
      <c r="J365" s="75" t="s">
        <v>943</v>
      </c>
      <c r="K365" s="74" t="s">
        <v>944</v>
      </c>
      <c r="L365" s="74" t="s">
        <v>945</v>
      </c>
      <c r="M365" s="75" t="s">
        <v>782</v>
      </c>
      <c r="N365" s="75" t="s">
        <v>783</v>
      </c>
      <c r="O365" s="76" t="s">
        <v>533</v>
      </c>
      <c r="P365" s="76" t="s">
        <v>946</v>
      </c>
    </row>
    <row r="366" spans="1:16" ht="12.75" customHeight="1" thickBot="1" x14ac:dyDescent="0.25">
      <c r="A366" s="12" t="str">
        <f t="shared" si="30"/>
        <v> AOEB 12 </v>
      </c>
      <c r="B366" s="18" t="str">
        <f t="shared" si="31"/>
        <v>I</v>
      </c>
      <c r="C366" s="12">
        <f t="shared" si="32"/>
        <v>53281.551500000001</v>
      </c>
      <c r="D366" s="22" t="str">
        <f t="shared" si="33"/>
        <v>vis</v>
      </c>
      <c r="E366" s="73">
        <f>VLOOKUP(C366,'Active 2'!C$21:E$971,3,FALSE)</f>
        <v>14478.970504640156</v>
      </c>
      <c r="F366" s="18" t="s">
        <v>141</v>
      </c>
      <c r="G366" s="22" t="str">
        <f t="shared" si="34"/>
        <v>53281.5515</v>
      </c>
      <c r="H366" s="12">
        <f t="shared" si="35"/>
        <v>792</v>
      </c>
      <c r="I366" s="74" t="s">
        <v>947</v>
      </c>
      <c r="J366" s="75" t="s">
        <v>948</v>
      </c>
      <c r="K366" s="74" t="s">
        <v>949</v>
      </c>
      <c r="L366" s="74" t="s">
        <v>950</v>
      </c>
      <c r="M366" s="75" t="s">
        <v>782</v>
      </c>
      <c r="N366" s="75" t="s">
        <v>783</v>
      </c>
      <c r="O366" s="76" t="s">
        <v>951</v>
      </c>
      <c r="P366" s="76" t="s">
        <v>946</v>
      </c>
    </row>
    <row r="367" spans="1:16" ht="12.75" customHeight="1" thickBot="1" x14ac:dyDescent="0.25">
      <c r="A367" s="12" t="str">
        <f t="shared" si="30"/>
        <v> AOEB 12 </v>
      </c>
      <c r="B367" s="18" t="str">
        <f t="shared" si="31"/>
        <v>II</v>
      </c>
      <c r="C367" s="12">
        <f t="shared" si="32"/>
        <v>53311.633999999998</v>
      </c>
      <c r="D367" s="22" t="str">
        <f t="shared" si="33"/>
        <v>vis</v>
      </c>
      <c r="E367" s="73">
        <f>VLOOKUP(C367,'Active 2'!C$21:E$971,3,FALSE)</f>
        <v>14509.474082124461</v>
      </c>
      <c r="F367" s="18" t="s">
        <v>141</v>
      </c>
      <c r="G367" s="22" t="str">
        <f t="shared" si="34"/>
        <v>53311.6340</v>
      </c>
      <c r="H367" s="12">
        <f t="shared" si="35"/>
        <v>822.5</v>
      </c>
      <c r="I367" s="74" t="s">
        <v>957</v>
      </c>
      <c r="J367" s="75" t="s">
        <v>958</v>
      </c>
      <c r="K367" s="74" t="s">
        <v>959</v>
      </c>
      <c r="L367" s="74" t="s">
        <v>871</v>
      </c>
      <c r="M367" s="75" t="s">
        <v>782</v>
      </c>
      <c r="N367" s="75" t="s">
        <v>783</v>
      </c>
      <c r="O367" s="76" t="s">
        <v>865</v>
      </c>
      <c r="P367" s="76" t="s">
        <v>946</v>
      </c>
    </row>
    <row r="368" spans="1:16" ht="12.75" customHeight="1" thickBot="1" x14ac:dyDescent="0.25">
      <c r="A368" s="12" t="str">
        <f t="shared" si="30"/>
        <v> AOEB 12 </v>
      </c>
      <c r="B368" s="18" t="str">
        <f t="shared" si="31"/>
        <v>I</v>
      </c>
      <c r="C368" s="12">
        <f t="shared" si="32"/>
        <v>53629.680999999997</v>
      </c>
      <c r="D368" s="22" t="str">
        <f t="shared" si="33"/>
        <v>vis</v>
      </c>
      <c r="E368" s="73">
        <f>VLOOKUP(C368,'Active 2'!C$21:E$971,3,FALSE)</f>
        <v>14831.972920590411</v>
      </c>
      <c r="F368" s="18" t="s">
        <v>141</v>
      </c>
      <c r="G368" s="22" t="str">
        <f t="shared" si="34"/>
        <v>53629.681</v>
      </c>
      <c r="H368" s="12">
        <f t="shared" si="35"/>
        <v>1145</v>
      </c>
      <c r="I368" s="74" t="s">
        <v>960</v>
      </c>
      <c r="J368" s="75" t="s">
        <v>961</v>
      </c>
      <c r="K368" s="74" t="s">
        <v>962</v>
      </c>
      <c r="L368" s="74" t="s">
        <v>963</v>
      </c>
      <c r="M368" s="75" t="s">
        <v>782</v>
      </c>
      <c r="N368" s="75" t="s">
        <v>783</v>
      </c>
      <c r="O368" s="76" t="s">
        <v>818</v>
      </c>
      <c r="P368" s="76" t="s">
        <v>946</v>
      </c>
    </row>
    <row r="369" spans="1:16" ht="12.75" customHeight="1" thickBot="1" x14ac:dyDescent="0.25">
      <c r="A369" s="12" t="str">
        <f t="shared" si="30"/>
        <v> AOEB 12 </v>
      </c>
      <c r="B369" s="18" t="str">
        <f t="shared" si="31"/>
        <v>II</v>
      </c>
      <c r="C369" s="12">
        <f t="shared" si="32"/>
        <v>53952.650399999999</v>
      </c>
      <c r="D369" s="22" t="str">
        <f t="shared" si="33"/>
        <v>vis</v>
      </c>
      <c r="E369" s="73">
        <f>VLOOKUP(C369,'Active 2'!C$21:E$971,3,FALSE)</f>
        <v>15159.463059972471</v>
      </c>
      <c r="F369" s="18" t="s">
        <v>141</v>
      </c>
      <c r="G369" s="22" t="str">
        <f t="shared" si="34"/>
        <v>53952.6504</v>
      </c>
      <c r="H369" s="12">
        <f t="shared" si="35"/>
        <v>1472.5</v>
      </c>
      <c r="I369" s="74" t="s">
        <v>989</v>
      </c>
      <c r="J369" s="75" t="s">
        <v>990</v>
      </c>
      <c r="K369" s="74" t="s">
        <v>991</v>
      </c>
      <c r="L369" s="74" t="s">
        <v>992</v>
      </c>
      <c r="M369" s="75" t="s">
        <v>782</v>
      </c>
      <c r="N369" s="75" t="s">
        <v>783</v>
      </c>
      <c r="O369" s="76" t="s">
        <v>533</v>
      </c>
      <c r="P369" s="76" t="s">
        <v>946</v>
      </c>
    </row>
    <row r="370" spans="1:16" ht="12.75" customHeight="1" thickBot="1" x14ac:dyDescent="0.25">
      <c r="A370" s="12" t="str">
        <f t="shared" si="30"/>
        <v> AOEB 12 </v>
      </c>
      <c r="B370" s="18" t="str">
        <f t="shared" si="31"/>
        <v>II</v>
      </c>
      <c r="C370" s="12">
        <f t="shared" si="32"/>
        <v>54103.5357</v>
      </c>
      <c r="D370" s="22" t="str">
        <f t="shared" si="33"/>
        <v>vis</v>
      </c>
      <c r="E370" s="73">
        <f>VLOOKUP(C370,'Active 2'!C$21:E$971,3,FALSE)</f>
        <v>15312.46036537572</v>
      </c>
      <c r="F370" s="18" t="s">
        <v>141</v>
      </c>
      <c r="G370" s="22" t="str">
        <f t="shared" si="34"/>
        <v>54103.5357</v>
      </c>
      <c r="H370" s="12">
        <f t="shared" si="35"/>
        <v>1625.5</v>
      </c>
      <c r="I370" s="74" t="s">
        <v>1003</v>
      </c>
      <c r="J370" s="75" t="s">
        <v>1004</v>
      </c>
      <c r="K370" s="74" t="s">
        <v>1005</v>
      </c>
      <c r="L370" s="74" t="s">
        <v>1006</v>
      </c>
      <c r="M370" s="75" t="s">
        <v>782</v>
      </c>
      <c r="N370" s="75" t="s">
        <v>783</v>
      </c>
      <c r="O370" s="76" t="s">
        <v>533</v>
      </c>
      <c r="P370" s="76" t="s">
        <v>946</v>
      </c>
    </row>
    <row r="371" spans="1:16" ht="12.75" customHeight="1" thickBot="1" x14ac:dyDescent="0.25">
      <c r="A371" s="12" t="str">
        <f t="shared" si="30"/>
        <v>BAVM 193 </v>
      </c>
      <c r="B371" s="18" t="str">
        <f t="shared" si="31"/>
        <v>I</v>
      </c>
      <c r="C371" s="12">
        <f t="shared" si="32"/>
        <v>54360.432399999998</v>
      </c>
      <c r="D371" s="22" t="str">
        <f t="shared" si="33"/>
        <v>vis</v>
      </c>
      <c r="E371" s="73">
        <f>VLOOKUP(C371,'Active 2'!C$21:E$971,3,FALSE)</f>
        <v>15572.952957211943</v>
      </c>
      <c r="F371" s="18" t="s">
        <v>141</v>
      </c>
      <c r="G371" s="22" t="str">
        <f t="shared" si="34"/>
        <v>54360.4324</v>
      </c>
      <c r="H371" s="12">
        <f t="shared" si="35"/>
        <v>1886</v>
      </c>
      <c r="I371" s="74" t="s">
        <v>1139</v>
      </c>
      <c r="J371" s="75" t="s">
        <v>1140</v>
      </c>
      <c r="K371" s="74" t="s">
        <v>1141</v>
      </c>
      <c r="L371" s="74" t="s">
        <v>1142</v>
      </c>
      <c r="M371" s="75" t="s">
        <v>782</v>
      </c>
      <c r="N371" s="75" t="s">
        <v>905</v>
      </c>
      <c r="O371" s="76" t="s">
        <v>716</v>
      </c>
      <c r="P371" s="77" t="s">
        <v>1143</v>
      </c>
    </row>
    <row r="372" spans="1:16" ht="12.75" customHeight="1" thickBot="1" x14ac:dyDescent="0.25">
      <c r="A372" s="12" t="str">
        <f t="shared" si="30"/>
        <v>BAVM 203 </v>
      </c>
      <c r="B372" s="18" t="str">
        <f t="shared" si="31"/>
        <v>I</v>
      </c>
      <c r="C372" s="12">
        <f t="shared" si="32"/>
        <v>54784.483200000002</v>
      </c>
      <c r="D372" s="22" t="str">
        <f t="shared" si="33"/>
        <v>vis</v>
      </c>
      <c r="E372" s="73">
        <f>VLOOKUP(C372,'Active 2'!C$21:E$971,3,FALSE)</f>
        <v>16002.939375730461</v>
      </c>
      <c r="F372" s="18" t="s">
        <v>141</v>
      </c>
      <c r="G372" s="22" t="str">
        <f t="shared" si="34"/>
        <v>54784.4832</v>
      </c>
      <c r="H372" s="12">
        <f t="shared" si="35"/>
        <v>2316</v>
      </c>
      <c r="I372" s="74" t="s">
        <v>1307</v>
      </c>
      <c r="J372" s="75" t="s">
        <v>1308</v>
      </c>
      <c r="K372" s="74" t="s">
        <v>1309</v>
      </c>
      <c r="L372" s="74" t="s">
        <v>1310</v>
      </c>
      <c r="M372" s="75" t="s">
        <v>782</v>
      </c>
      <c r="N372" s="75" t="s">
        <v>912</v>
      </c>
      <c r="O372" s="76" t="s">
        <v>1311</v>
      </c>
      <c r="P372" s="77" t="s">
        <v>1312</v>
      </c>
    </row>
    <row r="373" spans="1:16" ht="12.75" customHeight="1" thickBot="1" x14ac:dyDescent="0.25">
      <c r="A373" s="12" t="str">
        <f t="shared" si="30"/>
        <v>BAVM 203 </v>
      </c>
      <c r="B373" s="18" t="str">
        <f t="shared" si="31"/>
        <v>I</v>
      </c>
      <c r="C373" s="12">
        <f t="shared" si="32"/>
        <v>54798.293899999997</v>
      </c>
      <c r="D373" s="22" t="str">
        <f t="shared" si="33"/>
        <v>vis</v>
      </c>
      <c r="E373" s="73">
        <f>VLOOKUP(C373,'Active 2'!C$21:E$971,3,FALSE)</f>
        <v>16016.943389943455</v>
      </c>
      <c r="F373" s="18" t="s">
        <v>141</v>
      </c>
      <c r="G373" s="22" t="str">
        <f t="shared" si="34"/>
        <v>54798.2939</v>
      </c>
      <c r="H373" s="12">
        <f t="shared" si="35"/>
        <v>2330</v>
      </c>
      <c r="I373" s="74" t="s">
        <v>1313</v>
      </c>
      <c r="J373" s="75" t="s">
        <v>1314</v>
      </c>
      <c r="K373" s="74" t="s">
        <v>1315</v>
      </c>
      <c r="L373" s="74" t="s">
        <v>1297</v>
      </c>
      <c r="M373" s="75" t="s">
        <v>782</v>
      </c>
      <c r="N373" s="75" t="s">
        <v>912</v>
      </c>
      <c r="O373" s="76" t="s">
        <v>968</v>
      </c>
      <c r="P373" s="77" t="s">
        <v>1312</v>
      </c>
    </row>
    <row r="374" spans="1:16" ht="12.75" customHeight="1" thickBot="1" x14ac:dyDescent="0.25">
      <c r="A374" s="12" t="str">
        <f t="shared" si="30"/>
        <v>VSB 48 </v>
      </c>
      <c r="B374" s="18" t="str">
        <f t="shared" si="31"/>
        <v>I</v>
      </c>
      <c r="C374" s="12">
        <f t="shared" si="32"/>
        <v>54820.9755</v>
      </c>
      <c r="D374" s="22" t="str">
        <f t="shared" si="33"/>
        <v>vis</v>
      </c>
      <c r="E374" s="73">
        <f>VLOOKUP(C374,'Active 2'!C$21:E$971,3,FALSE)</f>
        <v>16039.942473898187</v>
      </c>
      <c r="F374" s="18" t="s">
        <v>141</v>
      </c>
      <c r="G374" s="22" t="str">
        <f t="shared" si="34"/>
        <v>54820.9755</v>
      </c>
      <c r="H374" s="12">
        <f t="shared" si="35"/>
        <v>2353</v>
      </c>
      <c r="I374" s="74" t="s">
        <v>1321</v>
      </c>
      <c r="J374" s="75" t="s">
        <v>1322</v>
      </c>
      <c r="K374" s="74" t="s">
        <v>1323</v>
      </c>
      <c r="L374" s="74" t="s">
        <v>1324</v>
      </c>
      <c r="M374" s="75" t="s">
        <v>782</v>
      </c>
      <c r="N374" s="75" t="s">
        <v>141</v>
      </c>
      <c r="O374" s="76" t="s">
        <v>1325</v>
      </c>
      <c r="P374" s="77" t="s">
        <v>1326</v>
      </c>
    </row>
    <row r="375" spans="1:16" ht="12.75" customHeight="1" thickBot="1" x14ac:dyDescent="0.25">
      <c r="A375" s="12" t="str">
        <f t="shared" si="30"/>
        <v>BAVM 212 </v>
      </c>
      <c r="B375" s="18" t="str">
        <f t="shared" si="31"/>
        <v>I</v>
      </c>
      <c r="C375" s="12">
        <f t="shared" si="32"/>
        <v>55141.4827</v>
      </c>
      <c r="D375" s="22" t="str">
        <f t="shared" si="33"/>
        <v>vis</v>
      </c>
      <c r="E375" s="73">
        <f>VLOOKUP(C375,'Active 2'!C$21:E$971,3,FALSE)</f>
        <v>16364.935948824768</v>
      </c>
      <c r="F375" s="18" t="s">
        <v>141</v>
      </c>
      <c r="G375" s="22" t="str">
        <f t="shared" si="34"/>
        <v>55141.4827</v>
      </c>
      <c r="H375" s="12">
        <f t="shared" si="35"/>
        <v>2678</v>
      </c>
      <c r="I375" s="74" t="s">
        <v>1332</v>
      </c>
      <c r="J375" s="75" t="s">
        <v>1333</v>
      </c>
      <c r="K375" s="74" t="s">
        <v>1334</v>
      </c>
      <c r="L375" s="74" t="s">
        <v>1335</v>
      </c>
      <c r="M375" s="75" t="s">
        <v>782</v>
      </c>
      <c r="N375" s="75" t="s">
        <v>905</v>
      </c>
      <c r="O375" s="76" t="s">
        <v>716</v>
      </c>
      <c r="P375" s="77" t="s">
        <v>1336</v>
      </c>
    </row>
    <row r="376" spans="1:16" ht="12.75" customHeight="1" thickBot="1" x14ac:dyDescent="0.25">
      <c r="A376" s="12" t="str">
        <f t="shared" si="30"/>
        <v>BAVM 212 </v>
      </c>
      <c r="B376" s="18" t="str">
        <f t="shared" si="31"/>
        <v>I</v>
      </c>
      <c r="C376" s="12">
        <f t="shared" si="32"/>
        <v>55154.302499999998</v>
      </c>
      <c r="D376" s="22" t="str">
        <f t="shared" si="33"/>
        <v>vis</v>
      </c>
      <c r="E376" s="73">
        <f>VLOOKUP(C376,'Active 2'!C$21:E$971,3,FALSE)</f>
        <v>16377.935192991086</v>
      </c>
      <c r="F376" s="18" t="s">
        <v>141</v>
      </c>
      <c r="G376" s="22" t="str">
        <f t="shared" si="34"/>
        <v>55154.3025</v>
      </c>
      <c r="H376" s="12">
        <f t="shared" si="35"/>
        <v>2691</v>
      </c>
      <c r="I376" s="74" t="s">
        <v>1337</v>
      </c>
      <c r="J376" s="75" t="s">
        <v>1338</v>
      </c>
      <c r="K376" s="74" t="s">
        <v>1339</v>
      </c>
      <c r="L376" s="74" t="s">
        <v>1340</v>
      </c>
      <c r="M376" s="75" t="s">
        <v>782</v>
      </c>
      <c r="N376" s="75" t="s">
        <v>912</v>
      </c>
      <c r="O376" s="76" t="s">
        <v>968</v>
      </c>
      <c r="P376" s="77" t="s">
        <v>1336</v>
      </c>
    </row>
    <row r="377" spans="1:16" ht="12.75" customHeight="1" thickBot="1" x14ac:dyDescent="0.25">
      <c r="A377" s="12" t="str">
        <f t="shared" si="30"/>
        <v>BAVM 215 </v>
      </c>
      <c r="B377" s="18" t="str">
        <f t="shared" si="31"/>
        <v>II</v>
      </c>
      <c r="C377" s="12">
        <f t="shared" si="32"/>
        <v>55473.3341</v>
      </c>
      <c r="D377" s="22" t="str">
        <f t="shared" si="33"/>
        <v>vis</v>
      </c>
      <c r="E377" s="73">
        <f>VLOOKUP(C377,'Active 2'!C$21:E$971,3,FALSE)</f>
        <v>16701.432413319952</v>
      </c>
      <c r="F377" s="18" t="s">
        <v>141</v>
      </c>
      <c r="G377" s="22" t="str">
        <f t="shared" si="34"/>
        <v>55473.3341</v>
      </c>
      <c r="H377" s="12">
        <f t="shared" si="35"/>
        <v>3014.5</v>
      </c>
      <c r="I377" s="74" t="s">
        <v>1351</v>
      </c>
      <c r="J377" s="75" t="s">
        <v>1352</v>
      </c>
      <c r="K377" s="74" t="s">
        <v>1353</v>
      </c>
      <c r="L377" s="74" t="s">
        <v>1354</v>
      </c>
      <c r="M377" s="75" t="s">
        <v>782</v>
      </c>
      <c r="N377" s="75" t="s">
        <v>912</v>
      </c>
      <c r="O377" s="76" t="s">
        <v>968</v>
      </c>
      <c r="P377" s="77" t="s">
        <v>1355</v>
      </c>
    </row>
    <row r="378" spans="1:16" ht="12.75" customHeight="1" thickBot="1" x14ac:dyDescent="0.25">
      <c r="A378" s="12" t="str">
        <f t="shared" si="30"/>
        <v>BAVM 215 </v>
      </c>
      <c r="B378" s="18" t="str">
        <f t="shared" si="31"/>
        <v>I</v>
      </c>
      <c r="C378" s="12">
        <f t="shared" si="32"/>
        <v>55491.58</v>
      </c>
      <c r="D378" s="22" t="str">
        <f t="shared" si="33"/>
        <v>vis</v>
      </c>
      <c r="E378" s="73">
        <f>VLOOKUP(C378,'Active 2'!C$21:E$971,3,FALSE)</f>
        <v>16719.93370890446</v>
      </c>
      <c r="F378" s="18" t="s">
        <v>141</v>
      </c>
      <c r="G378" s="22" t="str">
        <f t="shared" si="34"/>
        <v>55491.5800</v>
      </c>
      <c r="H378" s="12">
        <f t="shared" si="35"/>
        <v>3033</v>
      </c>
      <c r="I378" s="74" t="s">
        <v>1356</v>
      </c>
      <c r="J378" s="75" t="s">
        <v>1357</v>
      </c>
      <c r="K378" s="74" t="s">
        <v>1358</v>
      </c>
      <c r="L378" s="74" t="s">
        <v>1359</v>
      </c>
      <c r="M378" s="75" t="s">
        <v>782</v>
      </c>
      <c r="N378" s="75" t="s">
        <v>905</v>
      </c>
      <c r="O378" s="76" t="s">
        <v>716</v>
      </c>
      <c r="P378" s="77" t="s">
        <v>1355</v>
      </c>
    </row>
    <row r="379" spans="1:16" ht="12.75" customHeight="1" thickBot="1" x14ac:dyDescent="0.25">
      <c r="A379" s="12" t="str">
        <f t="shared" si="30"/>
        <v>BAVM 225 </v>
      </c>
      <c r="B379" s="18" t="str">
        <f t="shared" si="31"/>
        <v>II</v>
      </c>
      <c r="C379" s="12">
        <f t="shared" si="32"/>
        <v>55829.355600000003</v>
      </c>
      <c r="D379" s="22" t="str">
        <f t="shared" si="33"/>
        <v>vis</v>
      </c>
      <c r="E379" s="73">
        <f>VLOOKUP(C379,'Active 2'!C$21:E$971,3,FALSE)</f>
        <v>17062.437296934346</v>
      </c>
      <c r="F379" s="18" t="s">
        <v>141</v>
      </c>
      <c r="G379" s="22" t="str">
        <f t="shared" si="34"/>
        <v>55829.3556</v>
      </c>
      <c r="H379" s="12">
        <f t="shared" si="35"/>
        <v>3375.5</v>
      </c>
      <c r="I379" s="74" t="s">
        <v>1360</v>
      </c>
      <c r="J379" s="75" t="s">
        <v>1361</v>
      </c>
      <c r="K379" s="74" t="s">
        <v>1362</v>
      </c>
      <c r="L379" s="74" t="s">
        <v>1363</v>
      </c>
      <c r="M379" s="75" t="s">
        <v>782</v>
      </c>
      <c r="N379" s="75" t="s">
        <v>912</v>
      </c>
      <c r="O379" s="76" t="s">
        <v>968</v>
      </c>
      <c r="P379" s="77" t="s">
        <v>1364</v>
      </c>
    </row>
    <row r="380" spans="1:16" ht="12.75" customHeight="1" thickBot="1" x14ac:dyDescent="0.25">
      <c r="A380" s="12" t="str">
        <f t="shared" si="30"/>
        <v>BAVM 225 </v>
      </c>
      <c r="B380" s="18" t="str">
        <f t="shared" si="31"/>
        <v>I</v>
      </c>
      <c r="C380" s="12">
        <f t="shared" si="32"/>
        <v>55849.573400000001</v>
      </c>
      <c r="D380" s="22" t="str">
        <f t="shared" si="33"/>
        <v>vis</v>
      </c>
      <c r="E380" s="73">
        <f>VLOOKUP(C380,'Active 2'!C$21:E$971,3,FALSE)</f>
        <v>17082.938094037716</v>
      </c>
      <c r="F380" s="18" t="s">
        <v>141</v>
      </c>
      <c r="G380" s="22" t="str">
        <f t="shared" si="34"/>
        <v>55849.5734</v>
      </c>
      <c r="H380" s="12">
        <f t="shared" si="35"/>
        <v>3396</v>
      </c>
      <c r="I380" s="74" t="s">
        <v>1371</v>
      </c>
      <c r="J380" s="75" t="s">
        <v>1372</v>
      </c>
      <c r="K380" s="74" t="s">
        <v>1373</v>
      </c>
      <c r="L380" s="74" t="s">
        <v>1374</v>
      </c>
      <c r="M380" s="75" t="s">
        <v>782</v>
      </c>
      <c r="N380" s="75" t="s">
        <v>905</v>
      </c>
      <c r="O380" s="76" t="s">
        <v>716</v>
      </c>
      <c r="P380" s="77" t="s">
        <v>1364</v>
      </c>
    </row>
    <row r="381" spans="1:16" x14ac:dyDescent="0.2">
      <c r="B381" s="18"/>
      <c r="E381" s="73"/>
      <c r="F381" s="18"/>
    </row>
    <row r="382" spans="1:16" x14ac:dyDescent="0.2">
      <c r="B382" s="18"/>
      <c r="E382" s="73"/>
      <c r="F382" s="18"/>
    </row>
    <row r="383" spans="1:16" x14ac:dyDescent="0.2">
      <c r="B383" s="18"/>
      <c r="E383" s="73"/>
      <c r="F383" s="18"/>
    </row>
    <row r="384" spans="1:16" x14ac:dyDescent="0.2">
      <c r="B384" s="18"/>
      <c r="E384" s="73"/>
      <c r="F384" s="18"/>
    </row>
    <row r="385" spans="2:6" x14ac:dyDescent="0.2">
      <c r="B385" s="18"/>
      <c r="E385" s="73"/>
      <c r="F385" s="18"/>
    </row>
    <row r="386" spans="2:6" x14ac:dyDescent="0.2">
      <c r="B386" s="18"/>
      <c r="E386" s="73"/>
      <c r="F386" s="18"/>
    </row>
    <row r="387" spans="2:6" x14ac:dyDescent="0.2">
      <c r="B387" s="18"/>
      <c r="E387" s="73"/>
      <c r="F387" s="18"/>
    </row>
    <row r="388" spans="2:6" x14ac:dyDescent="0.2">
      <c r="B388" s="18"/>
      <c r="E388" s="73"/>
      <c r="F388" s="18"/>
    </row>
    <row r="389" spans="2:6" x14ac:dyDescent="0.2">
      <c r="B389" s="18"/>
      <c r="E389" s="73"/>
      <c r="F389" s="18"/>
    </row>
    <row r="390" spans="2:6" x14ac:dyDescent="0.2">
      <c r="B390" s="18"/>
      <c r="E390" s="73"/>
      <c r="F390" s="18"/>
    </row>
    <row r="391" spans="2:6" x14ac:dyDescent="0.2">
      <c r="B391" s="18"/>
      <c r="E391" s="73"/>
      <c r="F391" s="18"/>
    </row>
    <row r="392" spans="2:6" x14ac:dyDescent="0.2">
      <c r="B392" s="18"/>
      <c r="E392" s="73"/>
      <c r="F392" s="18"/>
    </row>
    <row r="393" spans="2:6" x14ac:dyDescent="0.2">
      <c r="B393" s="18"/>
      <c r="E393" s="73"/>
      <c r="F393" s="18"/>
    </row>
    <row r="394" spans="2:6" x14ac:dyDescent="0.2">
      <c r="B394" s="18"/>
      <c r="E394" s="73"/>
      <c r="F394" s="18"/>
    </row>
    <row r="395" spans="2:6" x14ac:dyDescent="0.2">
      <c r="B395" s="18"/>
      <c r="E395" s="73"/>
      <c r="F395" s="18"/>
    </row>
    <row r="396" spans="2:6" x14ac:dyDescent="0.2">
      <c r="B396" s="18"/>
      <c r="E396" s="73"/>
      <c r="F396" s="18"/>
    </row>
    <row r="397" spans="2:6" x14ac:dyDescent="0.2">
      <c r="B397" s="18"/>
      <c r="E397" s="73"/>
      <c r="F397" s="18"/>
    </row>
    <row r="398" spans="2:6" x14ac:dyDescent="0.2">
      <c r="B398" s="18"/>
      <c r="E398" s="73"/>
      <c r="F398" s="18"/>
    </row>
    <row r="399" spans="2:6" x14ac:dyDescent="0.2">
      <c r="B399" s="18"/>
      <c r="E399" s="73"/>
      <c r="F399" s="18"/>
    </row>
    <row r="400" spans="2:6" x14ac:dyDescent="0.2">
      <c r="B400" s="18"/>
      <c r="E400" s="73"/>
      <c r="F400" s="18"/>
    </row>
    <row r="401" spans="2:6" x14ac:dyDescent="0.2">
      <c r="B401" s="18"/>
      <c r="E401" s="73"/>
      <c r="F401" s="18"/>
    </row>
    <row r="402" spans="2:6" x14ac:dyDescent="0.2">
      <c r="B402" s="18"/>
      <c r="E402" s="73"/>
      <c r="F402" s="18"/>
    </row>
    <row r="403" spans="2:6" x14ac:dyDescent="0.2">
      <c r="B403" s="18"/>
      <c r="E403" s="73"/>
      <c r="F403" s="18"/>
    </row>
    <row r="404" spans="2:6" x14ac:dyDescent="0.2">
      <c r="B404" s="18"/>
      <c r="E404" s="73"/>
      <c r="F404" s="18"/>
    </row>
    <row r="405" spans="2:6" x14ac:dyDescent="0.2">
      <c r="B405" s="18"/>
      <c r="E405" s="73"/>
      <c r="F405" s="18"/>
    </row>
    <row r="406" spans="2:6" x14ac:dyDescent="0.2">
      <c r="B406" s="18"/>
      <c r="E406" s="73"/>
      <c r="F406" s="18"/>
    </row>
    <row r="407" spans="2:6" x14ac:dyDescent="0.2">
      <c r="B407" s="18"/>
      <c r="E407" s="73"/>
      <c r="F407" s="18"/>
    </row>
    <row r="408" spans="2:6" x14ac:dyDescent="0.2">
      <c r="B408" s="18"/>
      <c r="E408" s="73"/>
      <c r="F408" s="18"/>
    </row>
    <row r="409" spans="2:6" x14ac:dyDescent="0.2">
      <c r="B409" s="18"/>
      <c r="E409" s="73"/>
      <c r="F409" s="18"/>
    </row>
    <row r="410" spans="2:6" x14ac:dyDescent="0.2">
      <c r="B410" s="18"/>
      <c r="E410" s="73"/>
      <c r="F410" s="18"/>
    </row>
    <row r="411" spans="2:6" x14ac:dyDescent="0.2">
      <c r="B411" s="18"/>
      <c r="E411" s="73"/>
      <c r="F411" s="18"/>
    </row>
    <row r="412" spans="2:6" x14ac:dyDescent="0.2">
      <c r="B412" s="18"/>
      <c r="E412" s="73"/>
      <c r="F412" s="18"/>
    </row>
    <row r="413" spans="2:6" x14ac:dyDescent="0.2">
      <c r="B413" s="18"/>
      <c r="E413" s="73"/>
      <c r="F413" s="18"/>
    </row>
    <row r="414" spans="2:6" x14ac:dyDescent="0.2">
      <c r="B414" s="18"/>
      <c r="E414" s="73"/>
      <c r="F414" s="18"/>
    </row>
    <row r="415" spans="2:6" x14ac:dyDescent="0.2">
      <c r="B415" s="18"/>
      <c r="E415" s="73"/>
      <c r="F415" s="18"/>
    </row>
    <row r="416" spans="2:6" x14ac:dyDescent="0.2">
      <c r="B416" s="18"/>
      <c r="E416" s="73"/>
      <c r="F416" s="18"/>
    </row>
    <row r="417" spans="2:6" x14ac:dyDescent="0.2">
      <c r="B417" s="18"/>
      <c r="E417" s="73"/>
      <c r="F417" s="18"/>
    </row>
    <row r="418" spans="2:6" x14ac:dyDescent="0.2">
      <c r="B418" s="18"/>
      <c r="E418" s="73"/>
      <c r="F418" s="18"/>
    </row>
    <row r="419" spans="2:6" x14ac:dyDescent="0.2">
      <c r="B419" s="18"/>
      <c r="E419" s="73"/>
      <c r="F419" s="18"/>
    </row>
    <row r="420" spans="2:6" x14ac:dyDescent="0.2">
      <c r="B420" s="18"/>
      <c r="E420" s="73"/>
      <c r="F420" s="18"/>
    </row>
    <row r="421" spans="2:6" x14ac:dyDescent="0.2">
      <c r="B421" s="18"/>
      <c r="E421" s="73"/>
      <c r="F421" s="18"/>
    </row>
    <row r="422" spans="2:6" x14ac:dyDescent="0.2">
      <c r="B422" s="18"/>
      <c r="E422" s="73"/>
      <c r="F422" s="18"/>
    </row>
    <row r="423" spans="2:6" x14ac:dyDescent="0.2">
      <c r="B423" s="18"/>
      <c r="E423" s="73"/>
      <c r="F423" s="18"/>
    </row>
    <row r="424" spans="2:6" x14ac:dyDescent="0.2">
      <c r="B424" s="18"/>
      <c r="E424" s="73"/>
      <c r="F424" s="18"/>
    </row>
    <row r="425" spans="2:6" x14ac:dyDescent="0.2">
      <c r="B425" s="18"/>
      <c r="E425" s="73"/>
      <c r="F425" s="18"/>
    </row>
    <row r="426" spans="2:6" x14ac:dyDescent="0.2">
      <c r="B426" s="18"/>
      <c r="E426" s="73"/>
      <c r="F426" s="18"/>
    </row>
    <row r="427" spans="2:6" x14ac:dyDescent="0.2">
      <c r="B427" s="18"/>
      <c r="E427" s="73"/>
      <c r="F427" s="18"/>
    </row>
    <row r="428" spans="2:6" x14ac:dyDescent="0.2">
      <c r="B428" s="18"/>
      <c r="E428" s="73"/>
      <c r="F428" s="18"/>
    </row>
    <row r="429" spans="2:6" x14ac:dyDescent="0.2">
      <c r="B429" s="18"/>
      <c r="E429" s="73"/>
      <c r="F429" s="18"/>
    </row>
    <row r="430" spans="2:6" x14ac:dyDescent="0.2">
      <c r="B430" s="18"/>
      <c r="E430" s="73"/>
      <c r="F430" s="18"/>
    </row>
    <row r="431" spans="2:6" x14ac:dyDescent="0.2">
      <c r="B431" s="18"/>
      <c r="E431" s="73"/>
      <c r="F431" s="18"/>
    </row>
    <row r="432" spans="2:6" x14ac:dyDescent="0.2">
      <c r="B432" s="18"/>
      <c r="E432" s="73"/>
      <c r="F432" s="18"/>
    </row>
    <row r="433" spans="2:6" x14ac:dyDescent="0.2">
      <c r="B433" s="18"/>
      <c r="E433" s="73"/>
      <c r="F433" s="18"/>
    </row>
    <row r="434" spans="2:6" x14ac:dyDescent="0.2">
      <c r="B434" s="18"/>
      <c r="E434" s="73"/>
      <c r="F434" s="18"/>
    </row>
    <row r="435" spans="2:6" x14ac:dyDescent="0.2">
      <c r="B435" s="18"/>
      <c r="E435" s="73"/>
      <c r="F435" s="18"/>
    </row>
    <row r="436" spans="2:6" x14ac:dyDescent="0.2">
      <c r="B436" s="18"/>
      <c r="E436" s="73"/>
      <c r="F436" s="18"/>
    </row>
    <row r="437" spans="2:6" x14ac:dyDescent="0.2">
      <c r="B437" s="18"/>
      <c r="E437" s="73"/>
      <c r="F437" s="18"/>
    </row>
    <row r="438" spans="2:6" x14ac:dyDescent="0.2">
      <c r="B438" s="18"/>
      <c r="E438" s="73"/>
      <c r="F438" s="18"/>
    </row>
    <row r="439" spans="2:6" x14ac:dyDescent="0.2">
      <c r="B439" s="18"/>
      <c r="E439" s="73"/>
      <c r="F439" s="18"/>
    </row>
    <row r="440" spans="2:6" x14ac:dyDescent="0.2">
      <c r="B440" s="18"/>
      <c r="E440" s="73"/>
      <c r="F440" s="18"/>
    </row>
    <row r="441" spans="2:6" x14ac:dyDescent="0.2">
      <c r="B441" s="18"/>
      <c r="E441" s="73"/>
      <c r="F441" s="18"/>
    </row>
    <row r="442" spans="2:6" x14ac:dyDescent="0.2">
      <c r="B442" s="18"/>
      <c r="E442" s="73"/>
      <c r="F442" s="18"/>
    </row>
    <row r="443" spans="2:6" x14ac:dyDescent="0.2">
      <c r="B443" s="18"/>
      <c r="E443" s="73"/>
      <c r="F443" s="18"/>
    </row>
    <row r="444" spans="2:6" x14ac:dyDescent="0.2">
      <c r="B444" s="18"/>
      <c r="E444" s="73"/>
      <c r="F444" s="18"/>
    </row>
    <row r="445" spans="2:6" x14ac:dyDescent="0.2">
      <c r="B445" s="18"/>
      <c r="E445" s="73"/>
      <c r="F445" s="18"/>
    </row>
    <row r="446" spans="2:6" x14ac:dyDescent="0.2">
      <c r="B446" s="18"/>
      <c r="E446" s="73"/>
      <c r="F446" s="18"/>
    </row>
    <row r="447" spans="2:6" x14ac:dyDescent="0.2">
      <c r="B447" s="18"/>
      <c r="E447" s="73"/>
      <c r="F447" s="18"/>
    </row>
    <row r="448" spans="2:6" x14ac:dyDescent="0.2">
      <c r="B448" s="18"/>
      <c r="E448" s="73"/>
      <c r="F448" s="18"/>
    </row>
    <row r="449" spans="2:6" x14ac:dyDescent="0.2">
      <c r="B449" s="18"/>
      <c r="E449" s="73"/>
      <c r="F449" s="18"/>
    </row>
    <row r="450" spans="2:6" x14ac:dyDescent="0.2">
      <c r="B450" s="18"/>
      <c r="E450" s="73"/>
      <c r="F450" s="18"/>
    </row>
    <row r="451" spans="2:6" x14ac:dyDescent="0.2">
      <c r="B451" s="18"/>
      <c r="E451" s="73"/>
      <c r="F451" s="18"/>
    </row>
    <row r="452" spans="2:6" x14ac:dyDescent="0.2">
      <c r="B452" s="18"/>
      <c r="E452" s="73"/>
      <c r="F452" s="18"/>
    </row>
    <row r="453" spans="2:6" x14ac:dyDescent="0.2">
      <c r="B453" s="18"/>
      <c r="E453" s="73"/>
      <c r="F453" s="18"/>
    </row>
    <row r="454" spans="2:6" x14ac:dyDescent="0.2">
      <c r="B454" s="18"/>
      <c r="E454" s="73"/>
      <c r="F454" s="18"/>
    </row>
    <row r="455" spans="2:6" x14ac:dyDescent="0.2">
      <c r="B455" s="18"/>
      <c r="E455" s="73"/>
      <c r="F455" s="18"/>
    </row>
    <row r="456" spans="2:6" x14ac:dyDescent="0.2">
      <c r="B456" s="18"/>
      <c r="E456" s="73"/>
      <c r="F456" s="18"/>
    </row>
    <row r="457" spans="2:6" x14ac:dyDescent="0.2">
      <c r="B457" s="18"/>
      <c r="E457" s="73"/>
      <c r="F457" s="18"/>
    </row>
    <row r="458" spans="2:6" x14ac:dyDescent="0.2">
      <c r="B458" s="18"/>
      <c r="E458" s="73"/>
      <c r="F458" s="18"/>
    </row>
    <row r="459" spans="2:6" x14ac:dyDescent="0.2">
      <c r="B459" s="18"/>
      <c r="E459" s="73"/>
      <c r="F459" s="18"/>
    </row>
    <row r="460" spans="2:6" x14ac:dyDescent="0.2">
      <c r="B460" s="18"/>
      <c r="E460" s="73"/>
      <c r="F460" s="18"/>
    </row>
    <row r="461" spans="2:6" x14ac:dyDescent="0.2">
      <c r="B461" s="18"/>
      <c r="E461" s="73"/>
      <c r="F461" s="18"/>
    </row>
    <row r="462" spans="2:6" x14ac:dyDescent="0.2">
      <c r="B462" s="18"/>
      <c r="E462" s="73"/>
      <c r="F462" s="18"/>
    </row>
    <row r="463" spans="2:6" x14ac:dyDescent="0.2">
      <c r="B463" s="18"/>
      <c r="E463" s="73"/>
      <c r="F463" s="18"/>
    </row>
    <row r="464" spans="2:6" x14ac:dyDescent="0.2">
      <c r="B464" s="18"/>
      <c r="E464" s="73"/>
      <c r="F464" s="18"/>
    </row>
    <row r="465" spans="2:6" x14ac:dyDescent="0.2">
      <c r="B465" s="18"/>
      <c r="E465" s="73"/>
      <c r="F465" s="18"/>
    </row>
    <row r="466" spans="2:6" x14ac:dyDescent="0.2">
      <c r="B466" s="18"/>
      <c r="E466" s="73"/>
      <c r="F466" s="18"/>
    </row>
    <row r="467" spans="2:6" x14ac:dyDescent="0.2">
      <c r="B467" s="18"/>
      <c r="E467" s="73"/>
      <c r="F467" s="18"/>
    </row>
    <row r="468" spans="2:6" x14ac:dyDescent="0.2">
      <c r="B468" s="18"/>
      <c r="E468" s="73"/>
      <c r="F468" s="18"/>
    </row>
    <row r="469" spans="2:6" x14ac:dyDescent="0.2">
      <c r="B469" s="18"/>
      <c r="E469" s="73"/>
      <c r="F469" s="18"/>
    </row>
    <row r="470" spans="2:6" x14ac:dyDescent="0.2">
      <c r="B470" s="18"/>
      <c r="E470" s="73"/>
      <c r="F470" s="18"/>
    </row>
    <row r="471" spans="2:6" x14ac:dyDescent="0.2">
      <c r="B471" s="18"/>
      <c r="E471" s="73"/>
      <c r="F471" s="18"/>
    </row>
    <row r="472" spans="2:6" x14ac:dyDescent="0.2">
      <c r="B472" s="18"/>
      <c r="E472" s="73"/>
      <c r="F472" s="18"/>
    </row>
    <row r="473" spans="2:6" x14ac:dyDescent="0.2">
      <c r="B473" s="18"/>
      <c r="E473" s="73"/>
      <c r="F473" s="18"/>
    </row>
    <row r="474" spans="2:6" x14ac:dyDescent="0.2">
      <c r="B474" s="18"/>
      <c r="E474" s="73"/>
      <c r="F474" s="18"/>
    </row>
    <row r="475" spans="2:6" x14ac:dyDescent="0.2">
      <c r="B475" s="18"/>
      <c r="E475" s="73"/>
      <c r="F475" s="18"/>
    </row>
    <row r="476" spans="2:6" x14ac:dyDescent="0.2">
      <c r="B476" s="18"/>
      <c r="E476" s="73"/>
      <c r="F476" s="18"/>
    </row>
    <row r="477" spans="2:6" x14ac:dyDescent="0.2">
      <c r="B477" s="18"/>
      <c r="E477" s="73"/>
      <c r="F477" s="18"/>
    </row>
    <row r="478" spans="2:6" x14ac:dyDescent="0.2">
      <c r="B478" s="18"/>
      <c r="E478" s="73"/>
      <c r="F478" s="18"/>
    </row>
    <row r="479" spans="2:6" x14ac:dyDescent="0.2">
      <c r="B479" s="18"/>
      <c r="E479" s="73"/>
      <c r="F479" s="18"/>
    </row>
    <row r="480" spans="2:6" x14ac:dyDescent="0.2">
      <c r="B480" s="18"/>
      <c r="E480" s="73"/>
      <c r="F480" s="18"/>
    </row>
    <row r="481" spans="2:6" x14ac:dyDescent="0.2">
      <c r="B481" s="18"/>
      <c r="E481" s="73"/>
      <c r="F481" s="18"/>
    </row>
    <row r="482" spans="2:6" x14ac:dyDescent="0.2">
      <c r="B482" s="18"/>
      <c r="E482" s="73"/>
      <c r="F482" s="18"/>
    </row>
    <row r="483" spans="2:6" x14ac:dyDescent="0.2">
      <c r="B483" s="18"/>
      <c r="E483" s="73"/>
      <c r="F483" s="18"/>
    </row>
    <row r="484" spans="2:6" x14ac:dyDescent="0.2">
      <c r="B484" s="18"/>
      <c r="E484" s="73"/>
      <c r="F484" s="18"/>
    </row>
    <row r="485" spans="2:6" x14ac:dyDescent="0.2">
      <c r="B485" s="18"/>
      <c r="E485" s="73"/>
      <c r="F485" s="18"/>
    </row>
    <row r="486" spans="2:6" x14ac:dyDescent="0.2">
      <c r="B486" s="18"/>
      <c r="E486" s="73"/>
      <c r="F486" s="18"/>
    </row>
    <row r="487" spans="2:6" x14ac:dyDescent="0.2">
      <c r="B487" s="18"/>
      <c r="E487" s="73"/>
      <c r="F487" s="18"/>
    </row>
    <row r="488" spans="2:6" x14ac:dyDescent="0.2">
      <c r="B488" s="18"/>
      <c r="E488" s="73"/>
      <c r="F488" s="18"/>
    </row>
    <row r="489" spans="2:6" x14ac:dyDescent="0.2">
      <c r="B489" s="18"/>
      <c r="E489" s="73"/>
      <c r="F489" s="18"/>
    </row>
    <row r="490" spans="2:6" x14ac:dyDescent="0.2">
      <c r="B490" s="18"/>
      <c r="E490" s="73"/>
      <c r="F490" s="18"/>
    </row>
    <row r="491" spans="2:6" x14ac:dyDescent="0.2">
      <c r="B491" s="18"/>
      <c r="E491" s="73"/>
      <c r="F491" s="18"/>
    </row>
    <row r="492" spans="2:6" x14ac:dyDescent="0.2">
      <c r="B492" s="18"/>
      <c r="E492" s="73"/>
      <c r="F492" s="18"/>
    </row>
    <row r="493" spans="2:6" x14ac:dyDescent="0.2">
      <c r="B493" s="18"/>
      <c r="E493" s="73"/>
      <c r="F493" s="18"/>
    </row>
    <row r="494" spans="2:6" x14ac:dyDescent="0.2">
      <c r="B494" s="18"/>
      <c r="E494" s="73"/>
      <c r="F494" s="18"/>
    </row>
    <row r="495" spans="2:6" x14ac:dyDescent="0.2">
      <c r="B495" s="18"/>
      <c r="E495" s="73"/>
      <c r="F495" s="18"/>
    </row>
    <row r="496" spans="2:6" x14ac:dyDescent="0.2">
      <c r="B496" s="18"/>
      <c r="E496" s="73"/>
      <c r="F496" s="18"/>
    </row>
    <row r="497" spans="2:6" x14ac:dyDescent="0.2">
      <c r="B497" s="18"/>
      <c r="E497" s="73"/>
      <c r="F497" s="18"/>
    </row>
    <row r="498" spans="2:6" x14ac:dyDescent="0.2">
      <c r="B498" s="18"/>
      <c r="E498" s="73"/>
      <c r="F498" s="18"/>
    </row>
    <row r="499" spans="2:6" x14ac:dyDescent="0.2">
      <c r="B499" s="18"/>
      <c r="E499" s="73"/>
      <c r="F499" s="18"/>
    </row>
    <row r="500" spans="2:6" x14ac:dyDescent="0.2">
      <c r="B500" s="18"/>
      <c r="E500" s="73"/>
      <c r="F500" s="18"/>
    </row>
    <row r="501" spans="2:6" x14ac:dyDescent="0.2">
      <c r="B501" s="18"/>
      <c r="E501" s="73"/>
      <c r="F501" s="18"/>
    </row>
    <row r="502" spans="2:6" x14ac:dyDescent="0.2">
      <c r="B502" s="18"/>
      <c r="E502" s="73"/>
      <c r="F502" s="18"/>
    </row>
    <row r="503" spans="2:6" x14ac:dyDescent="0.2">
      <c r="B503" s="18"/>
      <c r="E503" s="73"/>
      <c r="F503" s="18"/>
    </row>
    <row r="504" spans="2:6" x14ac:dyDescent="0.2">
      <c r="B504" s="18"/>
      <c r="E504" s="73"/>
      <c r="F504" s="18"/>
    </row>
    <row r="505" spans="2:6" x14ac:dyDescent="0.2">
      <c r="B505" s="18"/>
      <c r="E505" s="73"/>
      <c r="F505" s="18"/>
    </row>
    <row r="506" spans="2:6" x14ac:dyDescent="0.2">
      <c r="B506" s="18"/>
      <c r="E506" s="73"/>
      <c r="F506" s="18"/>
    </row>
    <row r="507" spans="2:6" x14ac:dyDescent="0.2">
      <c r="B507" s="18"/>
      <c r="E507" s="73"/>
      <c r="F507" s="18"/>
    </row>
    <row r="508" spans="2:6" x14ac:dyDescent="0.2">
      <c r="B508" s="18"/>
      <c r="E508" s="73"/>
      <c r="F508" s="18"/>
    </row>
    <row r="509" spans="2:6" x14ac:dyDescent="0.2">
      <c r="B509" s="18"/>
      <c r="E509" s="73"/>
      <c r="F509" s="18"/>
    </row>
    <row r="510" spans="2:6" x14ac:dyDescent="0.2">
      <c r="B510" s="18"/>
      <c r="E510" s="73"/>
      <c r="F510" s="18"/>
    </row>
    <row r="511" spans="2:6" x14ac:dyDescent="0.2">
      <c r="B511" s="18"/>
      <c r="E511" s="73"/>
      <c r="F511" s="18"/>
    </row>
    <row r="512" spans="2:6" x14ac:dyDescent="0.2">
      <c r="B512" s="18"/>
      <c r="E512" s="73"/>
      <c r="F512" s="18"/>
    </row>
    <row r="513" spans="2:6" x14ac:dyDescent="0.2">
      <c r="B513" s="18"/>
      <c r="E513" s="73"/>
      <c r="F513" s="18"/>
    </row>
    <row r="514" spans="2:6" x14ac:dyDescent="0.2">
      <c r="B514" s="18"/>
      <c r="E514" s="73"/>
      <c r="F514" s="18"/>
    </row>
    <row r="515" spans="2:6" x14ac:dyDescent="0.2">
      <c r="B515" s="18"/>
      <c r="E515" s="73"/>
      <c r="F515" s="18"/>
    </row>
    <row r="516" spans="2:6" x14ac:dyDescent="0.2">
      <c r="B516" s="18"/>
      <c r="E516" s="73"/>
      <c r="F516" s="18"/>
    </row>
    <row r="517" spans="2:6" x14ac:dyDescent="0.2">
      <c r="B517" s="18"/>
      <c r="E517" s="73"/>
      <c r="F517" s="18"/>
    </row>
    <row r="518" spans="2:6" x14ac:dyDescent="0.2">
      <c r="B518" s="18"/>
      <c r="E518" s="73"/>
      <c r="F518" s="18"/>
    </row>
    <row r="519" spans="2:6" x14ac:dyDescent="0.2">
      <c r="B519" s="18"/>
      <c r="E519" s="73"/>
      <c r="F519" s="18"/>
    </row>
    <row r="520" spans="2:6" x14ac:dyDescent="0.2">
      <c r="B520" s="18"/>
      <c r="E520" s="73"/>
      <c r="F520" s="18"/>
    </row>
    <row r="521" spans="2:6" x14ac:dyDescent="0.2">
      <c r="B521" s="18"/>
      <c r="E521" s="73"/>
      <c r="F521" s="18"/>
    </row>
    <row r="522" spans="2:6" x14ac:dyDescent="0.2">
      <c r="B522" s="18"/>
      <c r="E522" s="73"/>
      <c r="F522" s="18"/>
    </row>
    <row r="523" spans="2:6" x14ac:dyDescent="0.2">
      <c r="B523" s="18"/>
      <c r="E523" s="73"/>
      <c r="F523" s="18"/>
    </row>
    <row r="524" spans="2:6" x14ac:dyDescent="0.2">
      <c r="B524" s="18"/>
      <c r="E524" s="73"/>
      <c r="F524" s="18"/>
    </row>
    <row r="525" spans="2:6" x14ac:dyDescent="0.2">
      <c r="B525" s="18"/>
      <c r="E525" s="73"/>
      <c r="F525" s="18"/>
    </row>
    <row r="526" spans="2:6" x14ac:dyDescent="0.2">
      <c r="B526" s="18"/>
      <c r="E526" s="73"/>
      <c r="F526" s="18"/>
    </row>
    <row r="527" spans="2:6" x14ac:dyDescent="0.2">
      <c r="B527" s="18"/>
      <c r="E527" s="73"/>
      <c r="F527" s="18"/>
    </row>
    <row r="528" spans="2:6" x14ac:dyDescent="0.2">
      <c r="B528" s="18"/>
      <c r="E528" s="73"/>
      <c r="F528" s="18"/>
    </row>
    <row r="529" spans="2:6" x14ac:dyDescent="0.2">
      <c r="B529" s="18"/>
      <c r="E529" s="73"/>
      <c r="F529" s="18"/>
    </row>
    <row r="530" spans="2:6" x14ac:dyDescent="0.2">
      <c r="B530" s="18"/>
      <c r="E530" s="73"/>
      <c r="F530" s="18"/>
    </row>
    <row r="531" spans="2:6" x14ac:dyDescent="0.2">
      <c r="B531" s="18"/>
      <c r="E531" s="73"/>
      <c r="F531" s="18"/>
    </row>
    <row r="532" spans="2:6" x14ac:dyDescent="0.2">
      <c r="B532" s="18"/>
      <c r="E532" s="73"/>
      <c r="F532" s="18"/>
    </row>
    <row r="533" spans="2:6" x14ac:dyDescent="0.2">
      <c r="B533" s="18"/>
      <c r="E533" s="73"/>
      <c r="F533" s="18"/>
    </row>
    <row r="534" spans="2:6" x14ac:dyDescent="0.2">
      <c r="B534" s="18"/>
      <c r="E534" s="73"/>
      <c r="F534" s="18"/>
    </row>
    <row r="535" spans="2:6" x14ac:dyDescent="0.2">
      <c r="B535" s="18"/>
      <c r="E535" s="73"/>
      <c r="F535" s="18"/>
    </row>
    <row r="536" spans="2:6" x14ac:dyDescent="0.2">
      <c r="B536" s="18"/>
      <c r="E536" s="73"/>
      <c r="F536" s="18"/>
    </row>
    <row r="537" spans="2:6" x14ac:dyDescent="0.2">
      <c r="B537" s="18"/>
      <c r="E537" s="73"/>
      <c r="F537" s="18"/>
    </row>
    <row r="538" spans="2:6" x14ac:dyDescent="0.2">
      <c r="B538" s="18"/>
      <c r="E538" s="73"/>
      <c r="F538" s="18"/>
    </row>
    <row r="539" spans="2:6" x14ac:dyDescent="0.2">
      <c r="B539" s="18"/>
      <c r="E539" s="73"/>
      <c r="F539" s="18"/>
    </row>
    <row r="540" spans="2:6" x14ac:dyDescent="0.2">
      <c r="B540" s="18"/>
      <c r="E540" s="73"/>
      <c r="F540" s="18"/>
    </row>
    <row r="541" spans="2:6" x14ac:dyDescent="0.2">
      <c r="B541" s="18"/>
      <c r="E541" s="73"/>
      <c r="F541" s="18"/>
    </row>
    <row r="542" spans="2:6" x14ac:dyDescent="0.2">
      <c r="B542" s="18"/>
      <c r="E542" s="73"/>
      <c r="F542" s="18"/>
    </row>
    <row r="543" spans="2:6" x14ac:dyDescent="0.2">
      <c r="B543" s="18"/>
      <c r="E543" s="73"/>
      <c r="F543" s="18"/>
    </row>
    <row r="544" spans="2:6" x14ac:dyDescent="0.2">
      <c r="B544" s="18"/>
      <c r="E544" s="73"/>
      <c r="F544" s="18"/>
    </row>
    <row r="545" spans="2:6" x14ac:dyDescent="0.2">
      <c r="B545" s="18"/>
      <c r="E545" s="73"/>
      <c r="F545" s="18"/>
    </row>
    <row r="546" spans="2:6" x14ac:dyDescent="0.2">
      <c r="B546" s="18"/>
      <c r="E546" s="73"/>
      <c r="F546" s="18"/>
    </row>
    <row r="547" spans="2:6" x14ac:dyDescent="0.2">
      <c r="B547" s="18"/>
      <c r="E547" s="73"/>
      <c r="F547" s="18"/>
    </row>
    <row r="548" spans="2:6" x14ac:dyDescent="0.2">
      <c r="B548" s="18"/>
      <c r="E548" s="73"/>
      <c r="F548" s="18"/>
    </row>
    <row r="549" spans="2:6" x14ac:dyDescent="0.2">
      <c r="B549" s="18"/>
      <c r="E549" s="73"/>
      <c r="F549" s="18"/>
    </row>
    <row r="550" spans="2:6" x14ac:dyDescent="0.2">
      <c r="B550" s="18"/>
      <c r="E550" s="73"/>
      <c r="F550" s="18"/>
    </row>
    <row r="551" spans="2:6" x14ac:dyDescent="0.2">
      <c r="B551" s="18"/>
      <c r="E551" s="73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8" type="noConversion"/>
  <hyperlinks>
    <hyperlink ref="A3" r:id="rId1" xr:uid="{00000000-0004-0000-0200-000000000000}"/>
    <hyperlink ref="P72" r:id="rId2" display="http://www.bav-astro.de/sfs/BAVM_link.php?BAVMnr=60" xr:uid="{00000000-0004-0000-0200-000001000000}"/>
    <hyperlink ref="P73" r:id="rId3" display="http://www.bav-astro.de/sfs/BAVM_link.php?BAVMnr=60" xr:uid="{00000000-0004-0000-0200-000002000000}"/>
    <hyperlink ref="P349" r:id="rId4" display="http://www.bav-astro.de/sfs/BAVM_link.php?BAVMnr=132" xr:uid="{00000000-0004-0000-0200-000003000000}"/>
    <hyperlink ref="P106" r:id="rId5" display="http://www.bav-astro.de/sfs/BAVM_link.php?BAVMnr=132" xr:uid="{00000000-0004-0000-0200-000004000000}"/>
    <hyperlink ref="P352" r:id="rId6" display="http://www.konkoly.hu/cgi-bin/IBVS?5040" xr:uid="{00000000-0004-0000-0200-000005000000}"/>
    <hyperlink ref="P108" r:id="rId7" display="http://www.konkoly.hu/cgi-bin/IBVS?5220" xr:uid="{00000000-0004-0000-0200-000006000000}"/>
    <hyperlink ref="P110" r:id="rId8" display="http://www.konkoly.hu/cgi-bin/IBVS?5364" xr:uid="{00000000-0004-0000-0200-000007000000}"/>
    <hyperlink ref="P359" r:id="rId9" display="http://vsolj.cetus-net.org/no40.pdf" xr:uid="{00000000-0004-0000-0200-000008000000}"/>
    <hyperlink ref="P111" r:id="rId10" display="http://www.konkoly.hu/cgi-bin/IBVS?5371" xr:uid="{00000000-0004-0000-0200-000009000000}"/>
    <hyperlink ref="P361" r:id="rId11" display="http://www.bav-astro.de/sfs/BAVM_link.php?BAVMnr=172" xr:uid="{00000000-0004-0000-0200-00000A000000}"/>
    <hyperlink ref="P112" r:id="rId12" display="http://var.astro.cz/oejv/issues/oejv0074.pdf" xr:uid="{00000000-0004-0000-0200-00000B000000}"/>
    <hyperlink ref="P113" r:id="rId13" display="http://www.konkoly.hu/cgi-bin/IBVS?5676" xr:uid="{00000000-0004-0000-0200-00000C000000}"/>
    <hyperlink ref="P362" r:id="rId14" display="http://www.konkoly.hu/cgi-bin/IBVS?5676" xr:uid="{00000000-0004-0000-0200-00000D000000}"/>
    <hyperlink ref="P114" r:id="rId15" display="http://www.bav-astro.de/sfs/BAVM_link.php?BAVMnr=172" xr:uid="{00000000-0004-0000-0200-00000E000000}"/>
    <hyperlink ref="P115" r:id="rId16" display="http://www.konkoly.hu/cgi-bin/IBVS?5493" xr:uid="{00000000-0004-0000-0200-00000F000000}"/>
    <hyperlink ref="P116" r:id="rId17" display="http://www.bav-astro.de/sfs/BAVM_link.php?BAVMnr=173" xr:uid="{00000000-0004-0000-0200-000010000000}"/>
    <hyperlink ref="P117" r:id="rId18" display="http://www.bav-astro.de/sfs/BAVM_link.php?BAVMnr=178" xr:uid="{00000000-0004-0000-0200-000011000000}"/>
    <hyperlink ref="P118" r:id="rId19" display="http://var.astro.cz/oejv/issues/oejv0074.pdf" xr:uid="{00000000-0004-0000-0200-000012000000}"/>
    <hyperlink ref="P119" r:id="rId20" display="http://var.astro.cz/oejv/issues/oejv0074.pdf" xr:uid="{00000000-0004-0000-0200-000013000000}"/>
    <hyperlink ref="P120" r:id="rId21" display="http://var.astro.cz/oejv/issues/oejv0074.pdf" xr:uid="{00000000-0004-0000-0200-000014000000}"/>
    <hyperlink ref="P121" r:id="rId22" display="http://var.astro.cz/oejv/issues/oejv0074.pdf" xr:uid="{00000000-0004-0000-0200-000015000000}"/>
    <hyperlink ref="P122" r:id="rId23" display="http://var.astro.cz/oejv/issues/oejv0074.pdf" xr:uid="{00000000-0004-0000-0200-000016000000}"/>
    <hyperlink ref="P123" r:id="rId24" display="http://var.astro.cz/oejv/issues/oejv0074.pdf" xr:uid="{00000000-0004-0000-0200-000017000000}"/>
    <hyperlink ref="P124" r:id="rId25" display="http://www.bav-astro.de/sfs/BAVM_link.php?BAVMnr=183" xr:uid="{00000000-0004-0000-0200-000018000000}"/>
    <hyperlink ref="P125" r:id="rId26" display="http://var.astro.cz/oejv/issues/oejv0074.pdf" xr:uid="{00000000-0004-0000-0200-000019000000}"/>
    <hyperlink ref="P126" r:id="rId27" display="http://www.konkoly.hu/cgi-bin/IBVS?6114" xr:uid="{00000000-0004-0000-0200-00001A000000}"/>
    <hyperlink ref="P127" r:id="rId28" display="http://www.konkoly.hu/cgi-bin/IBVS?6114" xr:uid="{00000000-0004-0000-0200-00001B000000}"/>
    <hyperlink ref="P128" r:id="rId29" display="http://www.konkoly.hu/cgi-bin/IBVS?6114" xr:uid="{00000000-0004-0000-0200-00001C000000}"/>
    <hyperlink ref="P129" r:id="rId30" display="http://www.konkoly.hu/cgi-bin/IBVS?6114" xr:uid="{00000000-0004-0000-0200-00001D000000}"/>
    <hyperlink ref="P130" r:id="rId31" display="http://www.konkoly.hu/cgi-bin/IBVS?6114" xr:uid="{00000000-0004-0000-0200-00001E000000}"/>
    <hyperlink ref="P131" r:id="rId32" display="http://www.konkoly.hu/cgi-bin/IBVS?6114" xr:uid="{00000000-0004-0000-0200-00001F000000}"/>
    <hyperlink ref="P132" r:id="rId33" display="http://www.konkoly.hu/cgi-bin/IBVS?6114" xr:uid="{00000000-0004-0000-0200-000020000000}"/>
    <hyperlink ref="P133" r:id="rId34" display="http://www.konkoly.hu/cgi-bin/IBVS?6114" xr:uid="{00000000-0004-0000-0200-000021000000}"/>
    <hyperlink ref="P134" r:id="rId35" display="http://www.konkoly.hu/cgi-bin/IBVS?6114" xr:uid="{00000000-0004-0000-0200-000022000000}"/>
    <hyperlink ref="P135" r:id="rId36" display="http://www.konkoly.hu/cgi-bin/IBVS?6114" xr:uid="{00000000-0004-0000-0200-000023000000}"/>
    <hyperlink ref="P136" r:id="rId37" display="http://www.konkoly.hu/cgi-bin/IBVS?6114" xr:uid="{00000000-0004-0000-0200-000024000000}"/>
    <hyperlink ref="P137" r:id="rId38" display="http://www.konkoly.hu/cgi-bin/IBVS?6114" xr:uid="{00000000-0004-0000-0200-000025000000}"/>
    <hyperlink ref="P138" r:id="rId39" display="http://www.konkoly.hu/cgi-bin/IBVS?6114" xr:uid="{00000000-0004-0000-0200-000026000000}"/>
    <hyperlink ref="P139" r:id="rId40" display="http://www.konkoly.hu/cgi-bin/IBVS?6114" xr:uid="{00000000-0004-0000-0200-000027000000}"/>
    <hyperlink ref="P140" r:id="rId41" display="http://www.konkoly.hu/cgi-bin/IBVS?6114" xr:uid="{00000000-0004-0000-0200-000028000000}"/>
    <hyperlink ref="P141" r:id="rId42" display="http://www.konkoly.hu/cgi-bin/IBVS?6114" xr:uid="{00000000-0004-0000-0200-000029000000}"/>
    <hyperlink ref="P142" r:id="rId43" display="http://www.konkoly.hu/cgi-bin/IBVS?6114" xr:uid="{00000000-0004-0000-0200-00002A000000}"/>
    <hyperlink ref="P143" r:id="rId44" display="http://www.konkoly.hu/cgi-bin/IBVS?6114" xr:uid="{00000000-0004-0000-0200-00002B000000}"/>
    <hyperlink ref="P144" r:id="rId45" display="http://www.konkoly.hu/cgi-bin/IBVS?6114" xr:uid="{00000000-0004-0000-0200-00002C000000}"/>
    <hyperlink ref="P145" r:id="rId46" display="http://www.konkoly.hu/cgi-bin/IBVS?6114" xr:uid="{00000000-0004-0000-0200-00002D000000}"/>
    <hyperlink ref="P146" r:id="rId47" display="http://www.konkoly.hu/cgi-bin/IBVS?6114" xr:uid="{00000000-0004-0000-0200-00002E000000}"/>
    <hyperlink ref="P147" r:id="rId48" display="http://www.konkoly.hu/cgi-bin/IBVS?6114" xr:uid="{00000000-0004-0000-0200-00002F000000}"/>
    <hyperlink ref="P148" r:id="rId49" display="http://www.konkoly.hu/cgi-bin/IBVS?6114" xr:uid="{00000000-0004-0000-0200-000030000000}"/>
    <hyperlink ref="P149" r:id="rId50" display="http://www.konkoly.hu/cgi-bin/IBVS?6114" xr:uid="{00000000-0004-0000-0200-000031000000}"/>
    <hyperlink ref="P150" r:id="rId51" display="http://www.konkoly.hu/cgi-bin/IBVS?6114" xr:uid="{00000000-0004-0000-0200-000032000000}"/>
    <hyperlink ref="P151" r:id="rId52" display="http://www.konkoly.hu/cgi-bin/IBVS?6114" xr:uid="{00000000-0004-0000-0200-000033000000}"/>
    <hyperlink ref="P152" r:id="rId53" display="http://www.konkoly.hu/cgi-bin/IBVS?6114" xr:uid="{00000000-0004-0000-0200-000034000000}"/>
    <hyperlink ref="P153" r:id="rId54" display="http://www.konkoly.hu/cgi-bin/IBVS?6114" xr:uid="{00000000-0004-0000-0200-000035000000}"/>
    <hyperlink ref="P154" r:id="rId55" display="http://www.konkoly.hu/cgi-bin/IBVS?6114" xr:uid="{00000000-0004-0000-0200-000036000000}"/>
    <hyperlink ref="P155" r:id="rId56" display="http://www.konkoly.hu/cgi-bin/IBVS?6114" xr:uid="{00000000-0004-0000-0200-000037000000}"/>
    <hyperlink ref="P156" r:id="rId57" display="http://www.konkoly.hu/cgi-bin/IBVS?6114" xr:uid="{00000000-0004-0000-0200-000038000000}"/>
    <hyperlink ref="P157" r:id="rId58" display="http://www.konkoly.hu/cgi-bin/IBVS?6114" xr:uid="{00000000-0004-0000-0200-000039000000}"/>
    <hyperlink ref="P158" r:id="rId59" display="http://www.konkoly.hu/cgi-bin/IBVS?6114" xr:uid="{00000000-0004-0000-0200-00003A000000}"/>
    <hyperlink ref="P371" r:id="rId60" display="http://www.bav-astro.de/sfs/BAVM_link.php?BAVMnr=193" xr:uid="{00000000-0004-0000-0200-00003B000000}"/>
    <hyperlink ref="P159" r:id="rId61" display="http://www.konkoly.hu/cgi-bin/IBVS?6114" xr:uid="{00000000-0004-0000-0200-00003C000000}"/>
    <hyperlink ref="P160" r:id="rId62" display="http://www.konkoly.hu/cgi-bin/IBVS?6114" xr:uid="{00000000-0004-0000-0200-00003D000000}"/>
    <hyperlink ref="P161" r:id="rId63" display="http://www.konkoly.hu/cgi-bin/IBVS?6114" xr:uid="{00000000-0004-0000-0200-00003E000000}"/>
    <hyperlink ref="P162" r:id="rId64" display="http://www.konkoly.hu/cgi-bin/IBVS?6114" xr:uid="{00000000-0004-0000-0200-00003F000000}"/>
    <hyperlink ref="P163" r:id="rId65" display="http://www.konkoly.hu/cgi-bin/IBVS?6114" xr:uid="{00000000-0004-0000-0200-000040000000}"/>
    <hyperlink ref="P164" r:id="rId66" display="http://www.aavso.org/sites/default/files/jaavso/v36n2/171.pdf" xr:uid="{00000000-0004-0000-0200-000041000000}"/>
    <hyperlink ref="P165" r:id="rId67" display="http://www.konkoly.hu/cgi-bin/IBVS?6114" xr:uid="{00000000-0004-0000-0200-000042000000}"/>
    <hyperlink ref="P166" r:id="rId68" display="http://www.konkoly.hu/cgi-bin/IBVS?6114" xr:uid="{00000000-0004-0000-0200-000043000000}"/>
    <hyperlink ref="P167" r:id="rId69" display="http://www.konkoly.hu/cgi-bin/IBVS?6114" xr:uid="{00000000-0004-0000-0200-000044000000}"/>
    <hyperlink ref="P168" r:id="rId70" display="http://www.konkoly.hu/cgi-bin/IBVS?6114" xr:uid="{00000000-0004-0000-0200-000045000000}"/>
    <hyperlink ref="P169" r:id="rId71" display="http://www.konkoly.hu/cgi-bin/IBVS?6114" xr:uid="{00000000-0004-0000-0200-000046000000}"/>
    <hyperlink ref="P170" r:id="rId72" display="http://www.konkoly.hu/cgi-bin/IBVS?6114" xr:uid="{00000000-0004-0000-0200-000047000000}"/>
    <hyperlink ref="P171" r:id="rId73" display="http://www.konkoly.hu/cgi-bin/IBVS?6114" xr:uid="{00000000-0004-0000-0200-000048000000}"/>
    <hyperlink ref="P172" r:id="rId74" display="http://www.konkoly.hu/cgi-bin/IBVS?6114" xr:uid="{00000000-0004-0000-0200-000049000000}"/>
    <hyperlink ref="P173" r:id="rId75" display="http://www.konkoly.hu/cgi-bin/IBVS?6114" xr:uid="{00000000-0004-0000-0200-00004A000000}"/>
    <hyperlink ref="P174" r:id="rId76" display="http://www.konkoly.hu/cgi-bin/IBVS?6114" xr:uid="{00000000-0004-0000-0200-00004B000000}"/>
    <hyperlink ref="P175" r:id="rId77" display="http://www.konkoly.hu/cgi-bin/IBVS?6114" xr:uid="{00000000-0004-0000-0200-00004C000000}"/>
    <hyperlink ref="P176" r:id="rId78" display="http://www.konkoly.hu/cgi-bin/IBVS?6114" xr:uid="{00000000-0004-0000-0200-00004D000000}"/>
    <hyperlink ref="P177" r:id="rId79" display="http://www.konkoly.hu/cgi-bin/IBVS?6114" xr:uid="{00000000-0004-0000-0200-00004E000000}"/>
    <hyperlink ref="P178" r:id="rId80" display="http://www.konkoly.hu/cgi-bin/IBVS?6114" xr:uid="{00000000-0004-0000-0200-00004F000000}"/>
    <hyperlink ref="P179" r:id="rId81" display="http://www.konkoly.hu/cgi-bin/IBVS?6114" xr:uid="{00000000-0004-0000-0200-000050000000}"/>
    <hyperlink ref="P180" r:id="rId82" display="http://www.konkoly.hu/cgi-bin/IBVS?6114" xr:uid="{00000000-0004-0000-0200-000051000000}"/>
    <hyperlink ref="P181" r:id="rId83" display="http://www.konkoly.hu/cgi-bin/IBVS?6114" xr:uid="{00000000-0004-0000-0200-000052000000}"/>
    <hyperlink ref="P182" r:id="rId84" display="http://www.konkoly.hu/cgi-bin/IBVS?6114" xr:uid="{00000000-0004-0000-0200-000053000000}"/>
    <hyperlink ref="P183" r:id="rId85" display="http://www.konkoly.hu/cgi-bin/IBVS?6114" xr:uid="{00000000-0004-0000-0200-000054000000}"/>
    <hyperlink ref="P184" r:id="rId86" display="http://www.konkoly.hu/cgi-bin/IBVS?6114" xr:uid="{00000000-0004-0000-0200-000055000000}"/>
    <hyperlink ref="P185" r:id="rId87" display="http://www.aavso.org/sites/default/files/jaavso/v36n2/171.pdf" xr:uid="{00000000-0004-0000-0200-000056000000}"/>
    <hyperlink ref="P186" r:id="rId88" display="http://www.konkoly.hu/cgi-bin/IBVS?6114" xr:uid="{00000000-0004-0000-0200-000057000000}"/>
    <hyperlink ref="P187" r:id="rId89" display="http://www.konkoly.hu/cgi-bin/IBVS?6114" xr:uid="{00000000-0004-0000-0200-000058000000}"/>
    <hyperlink ref="P188" r:id="rId90" display="http://www.konkoly.hu/cgi-bin/IBVS?6114" xr:uid="{00000000-0004-0000-0200-000059000000}"/>
    <hyperlink ref="P189" r:id="rId91" display="http://www.konkoly.hu/cgi-bin/IBVS?6114" xr:uid="{00000000-0004-0000-0200-00005A000000}"/>
    <hyperlink ref="P190" r:id="rId92" display="http://www.konkoly.hu/cgi-bin/IBVS?6114" xr:uid="{00000000-0004-0000-0200-00005B000000}"/>
    <hyperlink ref="P191" r:id="rId93" display="http://www.konkoly.hu/cgi-bin/IBVS?6114" xr:uid="{00000000-0004-0000-0200-00005C000000}"/>
    <hyperlink ref="P192" r:id="rId94" display="http://www.konkoly.hu/cgi-bin/IBVS?6114" xr:uid="{00000000-0004-0000-0200-00005D000000}"/>
    <hyperlink ref="P193" r:id="rId95" display="http://www.konkoly.hu/cgi-bin/IBVS?6114" xr:uid="{00000000-0004-0000-0200-00005E000000}"/>
    <hyperlink ref="P194" r:id="rId96" display="http://www.aavso.org/sites/default/files/jaavso/v36n2/186.pdf" xr:uid="{00000000-0004-0000-0200-00005F000000}"/>
    <hyperlink ref="P195" r:id="rId97" display="http://www.konkoly.hu/cgi-bin/IBVS?5897" xr:uid="{00000000-0004-0000-0200-000060000000}"/>
    <hyperlink ref="P198" r:id="rId98" display="http://www.konkoly.hu/cgi-bin/IBVS?5871" xr:uid="{00000000-0004-0000-0200-000061000000}"/>
    <hyperlink ref="P372" r:id="rId99" display="http://www.bav-astro.de/sfs/BAVM_link.php?BAVMnr=203" xr:uid="{00000000-0004-0000-0200-000062000000}"/>
    <hyperlink ref="P373" r:id="rId100" display="http://www.bav-astro.de/sfs/BAVM_link.php?BAVMnr=203" xr:uid="{00000000-0004-0000-0200-000063000000}"/>
    <hyperlink ref="P199" r:id="rId101" display="http://www.aavso.org/sites/default/files/jaavso/v37n1/44.pdf" xr:uid="{00000000-0004-0000-0200-000064000000}"/>
    <hyperlink ref="P374" r:id="rId102" display="http://vsolj.cetus-net.org/no48.pdf" xr:uid="{00000000-0004-0000-0200-000065000000}"/>
    <hyperlink ref="P375" r:id="rId103" display="http://www.bav-astro.de/sfs/BAVM_link.php?BAVMnr=212" xr:uid="{00000000-0004-0000-0200-000066000000}"/>
    <hyperlink ref="P376" r:id="rId104" display="http://www.bav-astro.de/sfs/BAVM_link.php?BAVMnr=212" xr:uid="{00000000-0004-0000-0200-000067000000}"/>
    <hyperlink ref="P377" r:id="rId105" display="http://www.bav-astro.de/sfs/BAVM_link.php?BAVMnr=215" xr:uid="{00000000-0004-0000-0200-000068000000}"/>
    <hyperlink ref="P378" r:id="rId106" display="http://www.bav-astro.de/sfs/BAVM_link.php?BAVMnr=215" xr:uid="{00000000-0004-0000-0200-000069000000}"/>
    <hyperlink ref="P379" r:id="rId107" display="http://www.bav-astro.de/sfs/BAVM_link.php?BAVMnr=225" xr:uid="{00000000-0004-0000-0200-00006A000000}"/>
    <hyperlink ref="P203" r:id="rId108" display="http://var.astro.cz/oejv/issues/oejv0160.pdf" xr:uid="{00000000-0004-0000-0200-00006B000000}"/>
    <hyperlink ref="P380" r:id="rId109" display="http://www.bav-astro.de/sfs/BAVM_link.php?BAVMnr=225" xr:uid="{00000000-0004-0000-0200-00006C000000}"/>
    <hyperlink ref="P205" r:id="rId110" display="http://www.bav-astro.de/sfs/BAVM_link.php?BAVMnr=231" xr:uid="{00000000-0004-0000-0200-00006D000000}"/>
    <hyperlink ref="P206" r:id="rId111" display="http://www.bav-astro.de/sfs/BAVM_link.php?BAVMnr=231" xr:uid="{00000000-0004-0000-0200-00006E000000}"/>
    <hyperlink ref="P207" r:id="rId112" display="http://www.konkoly.hu/cgi-bin/IBVS?6042" xr:uid="{00000000-0004-0000-0200-00006F000000}"/>
    <hyperlink ref="P209" r:id="rId113" display="http://var.astro.cz/oejv/issues/oejv0160.pdf" xr:uid="{00000000-0004-0000-0200-000070000000}"/>
    <hyperlink ref="P210" r:id="rId114" display="http://www.bav-astro.de/sfs/BAVM_link.php?BAVMnr=234" xr:uid="{00000000-0004-0000-0200-000071000000}"/>
    <hyperlink ref="P211" r:id="rId115" display="http://www.konkoly.hu/cgi-bin/IBVS?6131" xr:uid="{00000000-0004-0000-0200-000072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226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53" customWidth="1"/>
    <col min="19" max="21" width="10.28515625" customWidth="1"/>
    <col min="22" max="22" width="4.5703125" customWidth="1"/>
  </cols>
  <sheetData>
    <row r="1" spans="1:21" ht="21" thickBot="1" x14ac:dyDescent="0.35">
      <c r="A1" s="1" t="s">
        <v>35</v>
      </c>
    </row>
    <row r="2" spans="1:21" x14ac:dyDescent="0.2">
      <c r="A2" t="s">
        <v>36</v>
      </c>
      <c r="B2" t="s">
        <v>37</v>
      </c>
      <c r="C2" s="39" t="s">
        <v>103</v>
      </c>
      <c r="Q2" t="s">
        <v>114</v>
      </c>
      <c r="R2" s="14">
        <f t="shared" ref="R2:R7" si="0">S2*T2</f>
        <v>1.5997109980095514E-2</v>
      </c>
      <c r="S2" s="56">
        <v>1.5997109980095514</v>
      </c>
      <c r="T2">
        <v>0.01</v>
      </c>
    </row>
    <row r="3" spans="1:21" ht="13.5" thickBot="1" x14ac:dyDescent="0.25">
      <c r="C3" s="7"/>
      <c r="Q3" t="s">
        <v>115</v>
      </c>
      <c r="R3" s="14">
        <f t="shared" si="0"/>
        <v>-4.9720606003582403E-6</v>
      </c>
      <c r="S3" s="57">
        <v>-4.9720606003582404</v>
      </c>
      <c r="T3" s="55">
        <v>9.9999999999999995E-7</v>
      </c>
    </row>
    <row r="4" spans="1:21" ht="14.25" thickTop="1" thickBot="1" x14ac:dyDescent="0.25">
      <c r="A4" s="4" t="s">
        <v>38</v>
      </c>
      <c r="C4" s="8">
        <v>39002.4516</v>
      </c>
      <c r="D4" s="9">
        <v>0.98619579999999996</v>
      </c>
      <c r="Q4" s="13" t="s">
        <v>124</v>
      </c>
      <c r="R4" s="13">
        <f t="shared" si="0"/>
        <v>7.3505603321375114E-11</v>
      </c>
      <c r="S4" s="59">
        <v>7.3505603321375119</v>
      </c>
      <c r="T4" s="60">
        <v>9.9999999999999994E-12</v>
      </c>
      <c r="U4" s="13" t="s">
        <v>125</v>
      </c>
    </row>
    <row r="5" spans="1:21" ht="13.5" thickTop="1" x14ac:dyDescent="0.2">
      <c r="Q5" t="s">
        <v>116</v>
      </c>
      <c r="R5" s="14">
        <f t="shared" si="0"/>
        <v>1.7436533016188444E-2</v>
      </c>
      <c r="S5" s="57">
        <v>1.7436533016188442</v>
      </c>
      <c r="T5">
        <v>0.01</v>
      </c>
    </row>
    <row r="6" spans="1:21" x14ac:dyDescent="0.2">
      <c r="A6" s="4" t="s">
        <v>39</v>
      </c>
      <c r="Q6" t="s">
        <v>117</v>
      </c>
      <c r="R6" s="14">
        <f t="shared" si="0"/>
        <v>8.1604768224683724E-2</v>
      </c>
      <c r="S6" s="57">
        <v>8.1604768224683717</v>
      </c>
      <c r="T6">
        <v>0.01</v>
      </c>
    </row>
    <row r="7" spans="1:21" ht="13.5" thickBot="1" x14ac:dyDescent="0.25">
      <c r="A7" t="s">
        <v>13</v>
      </c>
      <c r="C7" s="10">
        <v>39002.4516</v>
      </c>
      <c r="D7" s="10"/>
      <c r="Q7" t="s">
        <v>118</v>
      </c>
      <c r="R7" s="14">
        <f t="shared" si="0"/>
        <v>1.6977731253238406</v>
      </c>
      <c r="S7" s="58">
        <v>0.16977731253238407</v>
      </c>
      <c r="T7">
        <v>10</v>
      </c>
    </row>
    <row r="8" spans="1:21" ht="14.25" x14ac:dyDescent="0.2">
      <c r="A8" t="s">
        <v>14</v>
      </c>
      <c r="C8" s="10">
        <v>0.98619579999999996</v>
      </c>
      <c r="D8" s="10"/>
      <c r="Q8" t="s">
        <v>123</v>
      </c>
      <c r="S8">
        <f>SUM(U21:U289)</f>
        <v>6.9604286491661946E-4</v>
      </c>
    </row>
    <row r="9" spans="1:21" x14ac:dyDescent="0.2">
      <c r="A9" s="21" t="s">
        <v>87</v>
      </c>
      <c r="B9" s="22"/>
      <c r="C9" s="23">
        <v>8</v>
      </c>
      <c r="D9" s="22" t="s">
        <v>88</v>
      </c>
      <c r="E9" s="22"/>
    </row>
    <row r="10" spans="1:21" ht="13.5" thickBot="1" x14ac:dyDescent="0.25">
      <c r="A10" s="22"/>
      <c r="B10" s="22"/>
      <c r="C10" s="3" t="s">
        <v>29</v>
      </c>
      <c r="D10" s="3" t="s">
        <v>30</v>
      </c>
      <c r="E10" s="22"/>
    </row>
    <row r="11" spans="1:21" x14ac:dyDescent="0.2">
      <c r="A11" s="22" t="s">
        <v>27</v>
      </c>
      <c r="B11" s="22"/>
      <c r="C11" s="24">
        <f ca="1">INTERCEPT(INDIRECT($G$11):G979,INDIRECT($F$11):F979)</f>
        <v>-0.26974672152718537</v>
      </c>
      <c r="D11" s="18"/>
      <c r="E11" s="22"/>
      <c r="F11" s="25" t="str">
        <f>"F"&amp;E19</f>
        <v>F224</v>
      </c>
      <c r="G11" s="13" t="str">
        <f>"G"&amp;E19</f>
        <v>G224</v>
      </c>
    </row>
    <row r="12" spans="1:21" x14ac:dyDescent="0.2">
      <c r="A12" s="22" t="s">
        <v>89</v>
      </c>
      <c r="B12" s="22"/>
      <c r="C12" s="24">
        <f ca="1">SLOPE(INDIRECT($G$11):G979,INDIRECT($F$11):F979)</f>
        <v>1.2795072007853924E-5</v>
      </c>
      <c r="D12" s="18"/>
      <c r="E12" s="22"/>
    </row>
    <row r="13" spans="1:21" x14ac:dyDescent="0.2">
      <c r="A13" s="22" t="s">
        <v>28</v>
      </c>
      <c r="B13" s="22"/>
      <c r="C13" s="18" t="s">
        <v>25</v>
      </c>
      <c r="D13" s="28" t="s">
        <v>127</v>
      </c>
      <c r="E13" s="23">
        <v>1</v>
      </c>
    </row>
    <row r="14" spans="1:21" x14ac:dyDescent="0.2">
      <c r="A14" s="22"/>
      <c r="B14" s="22"/>
      <c r="C14" s="22"/>
      <c r="D14" s="28" t="s">
        <v>91</v>
      </c>
      <c r="E14" s="29">
        <f ca="1">NOW()+15018.5+$C$9/24</f>
        <v>60677.527786689818</v>
      </c>
    </row>
    <row r="15" spans="1:21" x14ac:dyDescent="0.2">
      <c r="A15" s="26" t="s">
        <v>90</v>
      </c>
      <c r="B15" s="22"/>
      <c r="C15" s="27">
        <f ca="1">(C7+C11)+(C8+C12)*INT(MAX(F21:F3520))</f>
        <v>56955.123117969299</v>
      </c>
      <c r="D15" s="28" t="s">
        <v>128</v>
      </c>
      <c r="E15" s="29">
        <f ca="1">ROUND(2*(E14-$C$7)/$C$8,0)/2+E13</f>
        <v>21979.5</v>
      </c>
    </row>
    <row r="16" spans="1:21" x14ac:dyDescent="0.2">
      <c r="A16" s="30" t="s">
        <v>15</v>
      </c>
      <c r="B16" s="22"/>
      <c r="C16" s="31">
        <f ca="1">+C8+C12</f>
        <v>0.98620859507200775</v>
      </c>
      <c r="D16" s="28" t="s">
        <v>92</v>
      </c>
      <c r="E16" s="13">
        <f ca="1">ROUND(2*(E14-$C$15)/$C$16,0)/2+E13</f>
        <v>3775.5</v>
      </c>
    </row>
    <row r="17" spans="1:24" ht="13.5" thickBot="1" x14ac:dyDescent="0.25">
      <c r="A17" s="28" t="s">
        <v>34</v>
      </c>
      <c r="B17" s="22"/>
      <c r="C17" s="22">
        <f>COUNT(C21:C2178)</f>
        <v>206</v>
      </c>
      <c r="D17" s="28" t="s">
        <v>93</v>
      </c>
      <c r="E17" s="32">
        <f ca="1">+$C$15+$C$16*E16-15018.5-$C$9/24</f>
        <v>45659.720335330327</v>
      </c>
    </row>
    <row r="18" spans="1:24" ht="14.25" thickTop="1" thickBot="1" x14ac:dyDescent="0.25">
      <c r="A18" s="30" t="s">
        <v>16</v>
      </c>
      <c r="B18" s="22"/>
      <c r="C18" s="33">
        <f ca="1">+C15</f>
        <v>56955.123117969299</v>
      </c>
      <c r="D18" s="34">
        <f ca="1">+C16</f>
        <v>0.98620859507200775</v>
      </c>
      <c r="E18" s="35" t="s">
        <v>94</v>
      </c>
    </row>
    <row r="19" spans="1:24" ht="13.5" thickTop="1" x14ac:dyDescent="0.2">
      <c r="A19" s="36" t="s">
        <v>97</v>
      </c>
      <c r="E19" s="37">
        <v>224</v>
      </c>
    </row>
    <row r="20" spans="1:24" ht="15" thickBot="1" x14ac:dyDescent="0.25">
      <c r="A20" s="3" t="s">
        <v>17</v>
      </c>
      <c r="B20" s="3" t="s">
        <v>18</v>
      </c>
      <c r="C20" s="3" t="s">
        <v>19</v>
      </c>
      <c r="D20" s="3" t="s">
        <v>24</v>
      </c>
      <c r="E20" s="3" t="s">
        <v>20</v>
      </c>
      <c r="F20" s="3" t="s">
        <v>21</v>
      </c>
      <c r="G20" s="3" t="s">
        <v>22</v>
      </c>
      <c r="H20" s="6" t="s">
        <v>23</v>
      </c>
      <c r="I20" s="6" t="s">
        <v>83</v>
      </c>
      <c r="J20" s="6" t="s">
        <v>84</v>
      </c>
      <c r="K20" s="6" t="s">
        <v>33</v>
      </c>
      <c r="L20" s="6" t="s">
        <v>85</v>
      </c>
      <c r="M20" s="6" t="s">
        <v>31</v>
      </c>
      <c r="N20" s="6" t="s">
        <v>32</v>
      </c>
      <c r="O20" s="6" t="s">
        <v>126</v>
      </c>
      <c r="P20" s="6" t="s">
        <v>119</v>
      </c>
      <c r="Q20" s="3" t="s">
        <v>26</v>
      </c>
      <c r="R20" s="54" t="s">
        <v>113</v>
      </c>
      <c r="S20" s="5" t="s">
        <v>120</v>
      </c>
      <c r="T20" s="5" t="s">
        <v>121</v>
      </c>
      <c r="U20" s="5" t="s">
        <v>122</v>
      </c>
      <c r="V20" s="5"/>
      <c r="W20" s="5" t="s">
        <v>21</v>
      </c>
      <c r="X20" s="6" t="s">
        <v>119</v>
      </c>
    </row>
    <row r="21" spans="1:24" x14ac:dyDescent="0.2">
      <c r="A21" t="s">
        <v>23</v>
      </c>
      <c r="C21" s="12">
        <v>39002.4516</v>
      </c>
      <c r="D21" s="12" t="s">
        <v>25</v>
      </c>
      <c r="E21">
        <f t="shared" ref="E21:E84" si="1">+(C21-C$7)/C$8</f>
        <v>0</v>
      </c>
      <c r="F21">
        <f t="shared" ref="F21:F84" si="2">ROUND(2*E21,0)/2</f>
        <v>0</v>
      </c>
      <c r="G21">
        <f t="shared" ref="G21:G52" si="3">+C21-(C$7+F21*C$8)</f>
        <v>0</v>
      </c>
      <c r="H21">
        <f>+G21</f>
        <v>0</v>
      </c>
      <c r="P21">
        <f t="shared" ref="P21:P84" si="4">R$2+R$3*F21++R$4*F21^2+R$5*SIN(RADIANS(R$6*F21+R$7))</f>
        <v>1.6513709029003017E-2</v>
      </c>
      <c r="Q21" s="2">
        <f t="shared" ref="Q21:Q84" si="5">+C21-15018.5</f>
        <v>23983.9516</v>
      </c>
      <c r="S21">
        <f t="shared" ref="S21:S84" si="6">+(P21-G21)^2</f>
        <v>2.7270258589457574E-4</v>
      </c>
      <c r="T21">
        <v>0.02</v>
      </c>
      <c r="U21">
        <f t="shared" ref="U21:U52" si="7">+T21*S21</f>
        <v>5.454051717891515E-6</v>
      </c>
      <c r="W21">
        <v>0</v>
      </c>
      <c r="X21">
        <f t="shared" ref="X21:X52" si="8">R$2+R$3*W21++R$4*W21^2+R$5*SIN(RADIANS(R$6*W21+R$7))</f>
        <v>1.6513709029003017E-2</v>
      </c>
    </row>
    <row r="22" spans="1:24" x14ac:dyDescent="0.2">
      <c r="A22" t="s">
        <v>40</v>
      </c>
      <c r="C22" s="12">
        <v>42439.324000000001</v>
      </c>
      <c r="D22" s="12"/>
      <c r="E22">
        <f t="shared" si="1"/>
        <v>3484.9797575694406</v>
      </c>
      <c r="F22">
        <f t="shared" si="2"/>
        <v>3485</v>
      </c>
      <c r="G22">
        <f t="shared" si="3"/>
        <v>-1.9962999998824671E-2</v>
      </c>
      <c r="I22">
        <f>+G22</f>
        <v>-1.9962999998824671E-2</v>
      </c>
      <c r="P22">
        <f t="shared" si="4"/>
        <v>-1.7191247319393702E-2</v>
      </c>
      <c r="Q22" s="2">
        <f t="shared" si="5"/>
        <v>27420.824000000001</v>
      </c>
      <c r="S22">
        <f t="shared" si="6"/>
        <v>7.6826129159327547E-6</v>
      </c>
      <c r="T22">
        <v>0.02</v>
      </c>
      <c r="U22">
        <f t="shared" si="7"/>
        <v>1.5365225831865511E-7</v>
      </c>
      <c r="W22">
        <v>200</v>
      </c>
      <c r="X22">
        <f t="shared" si="8"/>
        <v>2.0399242913914133E-2</v>
      </c>
    </row>
    <row r="23" spans="1:24" x14ac:dyDescent="0.2">
      <c r="A23" t="s">
        <v>41</v>
      </c>
      <c r="C23" s="12">
        <v>43045.845999999998</v>
      </c>
      <c r="D23" s="12" t="s">
        <v>25</v>
      </c>
      <c r="E23">
        <f t="shared" si="1"/>
        <v>4099.9915027015904</v>
      </c>
      <c r="F23">
        <f t="shared" si="2"/>
        <v>4100</v>
      </c>
      <c r="G23">
        <f t="shared" si="3"/>
        <v>-8.3799999993061647E-3</v>
      </c>
      <c r="J23">
        <f>+G23</f>
        <v>-8.3799999993061647E-3</v>
      </c>
      <c r="P23">
        <f t="shared" si="4"/>
        <v>-1.0167603610364218E-2</v>
      </c>
      <c r="Q23" s="2">
        <f t="shared" si="5"/>
        <v>28027.345999999998</v>
      </c>
      <c r="S23">
        <f t="shared" si="6"/>
        <v>3.195526670267793E-6</v>
      </c>
      <c r="T23">
        <v>0.02</v>
      </c>
      <c r="U23">
        <f t="shared" si="7"/>
        <v>6.3910533405355858E-8</v>
      </c>
      <c r="W23">
        <v>400</v>
      </c>
      <c r="X23">
        <f t="shared" si="8"/>
        <v>2.3855960584311595E-2</v>
      </c>
    </row>
    <row r="24" spans="1:24" x14ac:dyDescent="0.2">
      <c r="A24" t="s">
        <v>41</v>
      </c>
      <c r="C24" s="12">
        <v>43050.794999999998</v>
      </c>
      <c r="D24" s="12" t="s">
        <v>25</v>
      </c>
      <c r="E24">
        <f t="shared" si="1"/>
        <v>4105.0097759491555</v>
      </c>
      <c r="F24">
        <f t="shared" si="2"/>
        <v>4105</v>
      </c>
      <c r="G24">
        <f t="shared" si="3"/>
        <v>9.6409999969182536E-3</v>
      </c>
      <c r="J24">
        <f>+G24</f>
        <v>9.6409999969182536E-3</v>
      </c>
      <c r="P24">
        <f t="shared" si="4"/>
        <v>-1.0075591704795332E-2</v>
      </c>
      <c r="Q24" s="2">
        <f t="shared" si="5"/>
        <v>28032.294999999998</v>
      </c>
      <c r="S24">
        <f t="shared" si="6"/>
        <v>3.8874398833208099E-4</v>
      </c>
      <c r="T24">
        <v>0.02</v>
      </c>
      <c r="U24">
        <f t="shared" si="7"/>
        <v>7.7748797666416194E-6</v>
      </c>
      <c r="W24">
        <v>600</v>
      </c>
      <c r="X24">
        <f t="shared" si="8"/>
        <v>2.6525834893303644E-2</v>
      </c>
    </row>
    <row r="25" spans="1:24" x14ac:dyDescent="0.2">
      <c r="A25" t="s">
        <v>41</v>
      </c>
      <c r="C25" s="12">
        <v>43134.597999999998</v>
      </c>
      <c r="D25" s="12" t="s">
        <v>25</v>
      </c>
      <c r="E25">
        <f t="shared" si="1"/>
        <v>4189.9858020080783</v>
      </c>
      <c r="F25">
        <f t="shared" si="2"/>
        <v>4190</v>
      </c>
      <c r="G25">
        <f t="shared" si="3"/>
        <v>-1.4002000003529247E-2</v>
      </c>
      <c r="J25">
        <f>+G25</f>
        <v>-1.4002000003529247E-2</v>
      </c>
      <c r="P25">
        <f t="shared" si="4"/>
        <v>-8.4620576490721452E-3</v>
      </c>
      <c r="Q25" s="2">
        <f t="shared" si="5"/>
        <v>28116.097999999998</v>
      </c>
      <c r="S25">
        <f t="shared" si="6"/>
        <v>3.0690961290707692E-5</v>
      </c>
      <c r="T25">
        <v>0.02</v>
      </c>
      <c r="U25">
        <f t="shared" si="7"/>
        <v>6.138192258141539E-7</v>
      </c>
      <c r="W25">
        <v>800</v>
      </c>
      <c r="X25">
        <f t="shared" si="8"/>
        <v>2.8114728134446342E-2</v>
      </c>
    </row>
    <row r="26" spans="1:24" x14ac:dyDescent="0.2">
      <c r="A26" t="s">
        <v>41</v>
      </c>
      <c r="C26" s="12">
        <v>43134.601000000002</v>
      </c>
      <c r="D26" s="12" t="s">
        <v>25</v>
      </c>
      <c r="E26">
        <f t="shared" si="1"/>
        <v>4189.9888440003515</v>
      </c>
      <c r="F26">
        <f t="shared" si="2"/>
        <v>4190</v>
      </c>
      <c r="G26">
        <f t="shared" si="3"/>
        <v>-1.1001999999280088E-2</v>
      </c>
      <c r="J26">
        <f>+G26</f>
        <v>-1.1001999999280088E-2</v>
      </c>
      <c r="P26">
        <f t="shared" si="4"/>
        <v>-8.4620576490721452E-3</v>
      </c>
      <c r="Q26" s="2">
        <f t="shared" si="5"/>
        <v>28116.101000000002</v>
      </c>
      <c r="S26">
        <f t="shared" si="6"/>
        <v>6.4513071423798462E-6</v>
      </c>
      <c r="T26">
        <v>0.02</v>
      </c>
      <c r="U26">
        <f t="shared" si="7"/>
        <v>1.2902614284759693E-7</v>
      </c>
      <c r="W26">
        <v>1000</v>
      </c>
      <c r="X26">
        <f t="shared" si="8"/>
        <v>2.84160980201058E-2</v>
      </c>
    </row>
    <row r="27" spans="1:24" x14ac:dyDescent="0.2">
      <c r="A27" t="s">
        <v>42</v>
      </c>
      <c r="C27" s="12">
        <v>43161.258000000002</v>
      </c>
      <c r="D27" s="12"/>
      <c r="E27">
        <f t="shared" si="1"/>
        <v>4217.0189733113866</v>
      </c>
      <c r="F27">
        <f t="shared" si="2"/>
        <v>4217</v>
      </c>
      <c r="G27">
        <f t="shared" si="3"/>
        <v>1.8711400000029244E-2</v>
      </c>
      <c r="I27">
        <f>+G27</f>
        <v>1.8711400000029244E-2</v>
      </c>
      <c r="P27">
        <f t="shared" si="4"/>
        <v>-7.9328233327944069E-3</v>
      </c>
      <c r="Q27" s="2">
        <f t="shared" si="5"/>
        <v>28142.758000000002</v>
      </c>
      <c r="S27">
        <f t="shared" si="6"/>
        <v>7.0991463700938433E-4</v>
      </c>
      <c r="T27">
        <v>0.02</v>
      </c>
      <c r="U27">
        <f t="shared" si="7"/>
        <v>1.4198292740187687E-5</v>
      </c>
      <c r="W27">
        <v>1200</v>
      </c>
      <c r="X27">
        <f t="shared" si="8"/>
        <v>2.7327643921958016E-2</v>
      </c>
    </row>
    <row r="28" spans="1:24" x14ac:dyDescent="0.2">
      <c r="A28" t="s">
        <v>41</v>
      </c>
      <c r="C28" s="12">
        <v>43337.752999999997</v>
      </c>
      <c r="D28" s="12" t="s">
        <v>25</v>
      </c>
      <c r="E28">
        <f t="shared" si="1"/>
        <v>4395.9844485243166</v>
      </c>
      <c r="F28">
        <f t="shared" si="2"/>
        <v>4396</v>
      </c>
      <c r="G28">
        <f t="shared" si="3"/>
        <v>-1.533680000284221E-2</v>
      </c>
      <c r="J28">
        <f t="shared" ref="J28:J38" si="9">+G28</f>
        <v>-1.533680000284221E-2</v>
      </c>
      <c r="P28">
        <f t="shared" si="4"/>
        <v>-4.308017328914374E-3</v>
      </c>
      <c r="Q28" s="2">
        <f t="shared" si="5"/>
        <v>28319.252999999997</v>
      </c>
      <c r="S28">
        <f t="shared" si="6"/>
        <v>1.2163404726873083E-4</v>
      </c>
      <c r="T28">
        <v>0.02</v>
      </c>
      <c r="U28">
        <f t="shared" si="7"/>
        <v>2.4326809453746167E-6</v>
      </c>
      <c r="W28">
        <v>1400</v>
      </c>
      <c r="X28">
        <f t="shared" si="8"/>
        <v>2.4859551772707947E-2</v>
      </c>
    </row>
    <row r="29" spans="1:24" x14ac:dyDescent="0.2">
      <c r="A29" t="s">
        <v>41</v>
      </c>
      <c r="C29" s="12">
        <v>43368.822</v>
      </c>
      <c r="D29" s="12" t="s">
        <v>25</v>
      </c>
      <c r="E29">
        <f t="shared" si="1"/>
        <v>4427.4883344666441</v>
      </c>
      <c r="F29">
        <f t="shared" si="2"/>
        <v>4427.5</v>
      </c>
      <c r="G29">
        <f t="shared" si="3"/>
        <v>-1.1504499998409301E-2</v>
      </c>
      <c r="J29">
        <f t="shared" si="9"/>
        <v>-1.1504499998409301E-2</v>
      </c>
      <c r="P29">
        <f t="shared" si="4"/>
        <v>-3.6623416712884844E-3</v>
      </c>
      <c r="Q29" s="2">
        <f t="shared" si="5"/>
        <v>28350.322</v>
      </c>
      <c r="S29">
        <f t="shared" si="6"/>
        <v>6.1499447227630365E-5</v>
      </c>
      <c r="T29">
        <v>0.02</v>
      </c>
      <c r="U29">
        <f t="shared" si="7"/>
        <v>1.2299889445526073E-6</v>
      </c>
      <c r="W29">
        <v>1600</v>
      </c>
      <c r="X29">
        <f t="shared" si="8"/>
        <v>2.1133673132577691E-2</v>
      </c>
    </row>
    <row r="30" spans="1:24" x14ac:dyDescent="0.2">
      <c r="A30" t="s">
        <v>41</v>
      </c>
      <c r="C30" s="12">
        <v>43368.84</v>
      </c>
      <c r="D30" s="12" t="s">
        <v>25</v>
      </c>
      <c r="E30">
        <f t="shared" si="1"/>
        <v>4427.5065864202588</v>
      </c>
      <c r="F30">
        <f t="shared" si="2"/>
        <v>4427.5</v>
      </c>
      <c r="G30">
        <f t="shared" si="3"/>
        <v>6.495499997981824E-3</v>
      </c>
      <c r="J30">
        <f t="shared" si="9"/>
        <v>6.495499997981824E-3</v>
      </c>
      <c r="P30">
        <f t="shared" si="4"/>
        <v>-3.6623416712884844E-3</v>
      </c>
      <c r="Q30" s="2">
        <f t="shared" si="5"/>
        <v>28350.339999999997</v>
      </c>
      <c r="S30">
        <f t="shared" si="6"/>
        <v>1.031817473779642E-4</v>
      </c>
      <c r="T30">
        <v>0.02</v>
      </c>
      <c r="U30">
        <f t="shared" si="7"/>
        <v>2.0636349475592843E-6</v>
      </c>
      <c r="W30">
        <v>1800</v>
      </c>
      <c r="X30">
        <f t="shared" si="8"/>
        <v>1.6373704583560408E-2</v>
      </c>
    </row>
    <row r="31" spans="1:24" x14ac:dyDescent="0.2">
      <c r="A31" t="s">
        <v>41</v>
      </c>
      <c r="C31" s="12">
        <v>43373.758000000002</v>
      </c>
      <c r="D31" s="12" t="s">
        <v>25</v>
      </c>
      <c r="E31">
        <f t="shared" si="1"/>
        <v>4432.493425747708</v>
      </c>
      <c r="F31">
        <f t="shared" si="2"/>
        <v>4432.5</v>
      </c>
      <c r="G31">
        <f t="shared" si="3"/>
        <v>-6.4835000011953525E-3</v>
      </c>
      <c r="J31">
        <f t="shared" si="9"/>
        <v>-6.4835000011953525E-3</v>
      </c>
      <c r="P31">
        <f t="shared" si="4"/>
        <v>-3.5599685671378898E-3</v>
      </c>
      <c r="Q31" s="2">
        <f t="shared" si="5"/>
        <v>28355.258000000002</v>
      </c>
      <c r="S31">
        <f t="shared" si="6"/>
        <v>8.5470360459220842E-6</v>
      </c>
      <c r="T31">
        <v>0.02</v>
      </c>
      <c r="U31">
        <f t="shared" si="7"/>
        <v>1.7094072091844167E-7</v>
      </c>
      <c r="W31">
        <v>2000</v>
      </c>
      <c r="X31">
        <f t="shared" si="8"/>
        <v>1.0887158941487885E-2</v>
      </c>
    </row>
    <row r="32" spans="1:24" x14ac:dyDescent="0.2">
      <c r="A32" t="s">
        <v>41</v>
      </c>
      <c r="C32" s="12">
        <v>43693.773000000001</v>
      </c>
      <c r="D32" s="12" t="s">
        <v>25</v>
      </c>
      <c r="E32">
        <f t="shared" si="1"/>
        <v>4756.9878111425751</v>
      </c>
      <c r="F32">
        <f t="shared" si="2"/>
        <v>4757</v>
      </c>
      <c r="G32">
        <f t="shared" si="3"/>
        <v>-1.2020599999232218E-2</v>
      </c>
      <c r="J32">
        <f t="shared" si="9"/>
        <v>-1.2020599999232218E-2</v>
      </c>
      <c r="P32">
        <f t="shared" si="4"/>
        <v>2.6980760306364072E-3</v>
      </c>
      <c r="Q32" s="2">
        <f t="shared" si="5"/>
        <v>28675.273000000001</v>
      </c>
      <c r="S32">
        <f t="shared" si="6"/>
        <v>2.1663942407222923E-4</v>
      </c>
      <c r="T32">
        <v>0.02</v>
      </c>
      <c r="U32">
        <f t="shared" si="7"/>
        <v>4.332788481444585E-6</v>
      </c>
      <c r="W32">
        <v>2200</v>
      </c>
      <c r="X32">
        <f t="shared" si="8"/>
        <v>5.0405813130047026E-3</v>
      </c>
    </row>
    <row r="33" spans="1:24" x14ac:dyDescent="0.2">
      <c r="A33" t="s">
        <v>41</v>
      </c>
      <c r="C33" s="12">
        <v>44089.760999999999</v>
      </c>
      <c r="D33" s="12" t="s">
        <v>25</v>
      </c>
      <c r="E33">
        <f t="shared" si="1"/>
        <v>5158.5186227724744</v>
      </c>
      <c r="F33">
        <f t="shared" si="2"/>
        <v>5158.5</v>
      </c>
      <c r="G33">
        <f t="shared" si="3"/>
        <v>1.8365700001595542E-2</v>
      </c>
      <c r="J33">
        <f t="shared" si="9"/>
        <v>1.8365700001595542E-2</v>
      </c>
      <c r="P33">
        <f t="shared" si="4"/>
        <v>7.7929819661083071E-3</v>
      </c>
      <c r="Q33" s="2">
        <f t="shared" si="5"/>
        <v>29071.260999999999</v>
      </c>
      <c r="S33">
        <f t="shared" si="6"/>
        <v>1.1178236665791705E-4</v>
      </c>
      <c r="T33">
        <v>0.02</v>
      </c>
      <c r="U33">
        <f t="shared" si="7"/>
        <v>2.2356473331583408E-6</v>
      </c>
      <c r="W33">
        <v>2400</v>
      </c>
      <c r="X33">
        <f t="shared" si="8"/>
        <v>-7.6999254488290762E-4</v>
      </c>
    </row>
    <row r="34" spans="1:24" x14ac:dyDescent="0.2">
      <c r="A34" t="s">
        <v>41</v>
      </c>
      <c r="C34" s="12">
        <v>44486.707000000002</v>
      </c>
      <c r="D34" s="12" t="s">
        <v>25</v>
      </c>
      <c r="E34">
        <f t="shared" si="1"/>
        <v>5561.0208439338339</v>
      </c>
      <c r="F34">
        <f t="shared" si="2"/>
        <v>5561</v>
      </c>
      <c r="G34">
        <f t="shared" si="3"/>
        <v>2.0556200004648417E-2</v>
      </c>
      <c r="J34">
        <f t="shared" si="9"/>
        <v>2.0556200004648417E-2</v>
      </c>
      <c r="P34">
        <f t="shared" si="4"/>
        <v>7.9768248184133167E-3</v>
      </c>
      <c r="Q34" s="2">
        <f t="shared" si="5"/>
        <v>29468.207000000002</v>
      </c>
      <c r="S34">
        <f t="shared" si="6"/>
        <v>1.5824068007606738E-4</v>
      </c>
      <c r="T34">
        <v>0.02</v>
      </c>
      <c r="U34">
        <f t="shared" si="7"/>
        <v>3.1648136015213478E-6</v>
      </c>
      <c r="W34">
        <v>2600</v>
      </c>
      <c r="X34">
        <f t="shared" si="8"/>
        <v>-6.1509546592021583E-3</v>
      </c>
    </row>
    <row r="35" spans="1:24" x14ac:dyDescent="0.2">
      <c r="A35" t="s">
        <v>41</v>
      </c>
      <c r="C35" s="12">
        <v>44487.68</v>
      </c>
      <c r="D35" s="12" t="s">
        <v>25</v>
      </c>
      <c r="E35">
        <f t="shared" si="1"/>
        <v>5562.0074634266339</v>
      </c>
      <c r="F35">
        <f t="shared" si="2"/>
        <v>5562</v>
      </c>
      <c r="G35">
        <f t="shared" si="3"/>
        <v>7.3603999990154989E-3</v>
      </c>
      <c r="J35">
        <f t="shared" si="9"/>
        <v>7.3603999990154989E-3</v>
      </c>
      <c r="P35">
        <f t="shared" si="4"/>
        <v>7.9702716740920401E-3</v>
      </c>
      <c r="Q35" s="2">
        <f t="shared" si="5"/>
        <v>29469.18</v>
      </c>
      <c r="S35">
        <f t="shared" si="6"/>
        <v>3.7194346006066628E-7</v>
      </c>
      <c r="T35">
        <v>0.02</v>
      </c>
      <c r="U35">
        <f t="shared" si="7"/>
        <v>7.438869201213326E-9</v>
      </c>
      <c r="W35">
        <v>2800</v>
      </c>
      <c r="X35">
        <f t="shared" si="8"/>
        <v>-1.0742847608568178E-2</v>
      </c>
    </row>
    <row r="36" spans="1:24" x14ac:dyDescent="0.2">
      <c r="A36" t="s">
        <v>41</v>
      </c>
      <c r="C36" s="12">
        <v>44635.595000000001</v>
      </c>
      <c r="D36" s="12" t="s">
        <v>25</v>
      </c>
      <c r="E36">
        <f t="shared" si="1"/>
        <v>5711.9928922836634</v>
      </c>
      <c r="F36">
        <f t="shared" si="2"/>
        <v>5712</v>
      </c>
      <c r="G36">
        <f t="shared" si="3"/>
        <v>-7.0095999981276691E-3</v>
      </c>
      <c r="J36">
        <f t="shared" si="9"/>
        <v>-7.0095999981276691E-3</v>
      </c>
      <c r="P36">
        <f t="shared" si="4"/>
        <v>6.5945449433812784E-3</v>
      </c>
      <c r="Q36" s="2">
        <f t="shared" si="5"/>
        <v>29617.095000000001</v>
      </c>
      <c r="S36">
        <f t="shared" si="6"/>
        <v>1.8507275958958347E-4</v>
      </c>
      <c r="T36">
        <v>0.02</v>
      </c>
      <c r="U36">
        <f t="shared" si="7"/>
        <v>3.7014551917916694E-6</v>
      </c>
      <c r="W36">
        <v>3000</v>
      </c>
      <c r="X36">
        <f t="shared" si="8"/>
        <v>-1.4249334932848599E-2</v>
      </c>
    </row>
    <row r="37" spans="1:24" x14ac:dyDescent="0.2">
      <c r="A37" t="s">
        <v>41</v>
      </c>
      <c r="C37" s="12">
        <v>44921.599000000002</v>
      </c>
      <c r="D37" s="12" t="s">
        <v>25</v>
      </c>
      <c r="E37">
        <f t="shared" si="1"/>
        <v>6002.0002113170649</v>
      </c>
      <c r="F37">
        <f t="shared" si="2"/>
        <v>6002</v>
      </c>
      <c r="G37">
        <f t="shared" si="3"/>
        <v>2.0840000070165843E-4</v>
      </c>
      <c r="J37">
        <f t="shared" si="9"/>
        <v>2.0840000070165843E-4</v>
      </c>
      <c r="P37">
        <f t="shared" si="4"/>
        <v>1.8640581323536437E-3</v>
      </c>
      <c r="Q37" s="2">
        <f t="shared" si="5"/>
        <v>29903.099000000002</v>
      </c>
      <c r="S37">
        <f t="shared" si="6"/>
        <v>2.7412038489053428E-6</v>
      </c>
      <c r="T37">
        <v>0.02</v>
      </c>
      <c r="U37">
        <f t="shared" si="7"/>
        <v>5.4824076978106855E-8</v>
      </c>
      <c r="W37">
        <v>3200</v>
      </c>
      <c r="X37">
        <f t="shared" si="8"/>
        <v>-1.6461084319704909E-2</v>
      </c>
    </row>
    <row r="38" spans="1:24" x14ac:dyDescent="0.2">
      <c r="A38" t="s">
        <v>41</v>
      </c>
      <c r="C38" s="12">
        <v>45193.781999999999</v>
      </c>
      <c r="D38" s="12" t="s">
        <v>25</v>
      </c>
      <c r="E38">
        <f t="shared" si="1"/>
        <v>6277.9930719640051</v>
      </c>
      <c r="F38">
        <f t="shared" si="2"/>
        <v>6278</v>
      </c>
      <c r="G38">
        <f t="shared" si="3"/>
        <v>-6.8324000021675602E-3</v>
      </c>
      <c r="J38">
        <f t="shared" si="9"/>
        <v>-6.8324000021675602E-3</v>
      </c>
      <c r="P38">
        <f t="shared" si="4"/>
        <v>-4.6801377242811125E-3</v>
      </c>
      <c r="Q38" s="2">
        <f t="shared" si="5"/>
        <v>30175.281999999999</v>
      </c>
      <c r="S38">
        <f t="shared" si="6"/>
        <v>4.6322329128129605E-6</v>
      </c>
      <c r="T38">
        <v>0.02</v>
      </c>
      <c r="U38">
        <f t="shared" si="7"/>
        <v>9.2644658256259214E-8</v>
      </c>
      <c r="W38">
        <v>3400</v>
      </c>
      <c r="X38">
        <f t="shared" si="8"/>
        <v>-1.727263870665828E-2</v>
      </c>
    </row>
    <row r="39" spans="1:24" x14ac:dyDescent="0.2">
      <c r="A39" t="s">
        <v>43</v>
      </c>
      <c r="C39" s="12">
        <v>45226.322</v>
      </c>
      <c r="D39" s="12"/>
      <c r="E39">
        <f t="shared" si="1"/>
        <v>6310.9885481159017</v>
      </c>
      <c r="F39">
        <f t="shared" si="2"/>
        <v>6311</v>
      </c>
      <c r="G39">
        <f t="shared" si="3"/>
        <v>-1.1293800002022181E-2</v>
      </c>
      <c r="N39">
        <f>+G39</f>
        <v>-1.1293800002022181E-2</v>
      </c>
      <c r="P39">
        <f t="shared" si="4"/>
        <v>-5.55851572895503E-3</v>
      </c>
      <c r="Q39" s="2">
        <f t="shared" si="5"/>
        <v>30207.822</v>
      </c>
      <c r="S39">
        <f t="shared" si="6"/>
        <v>3.2893485692891394E-5</v>
      </c>
      <c r="T39">
        <v>0.02</v>
      </c>
      <c r="U39">
        <f t="shared" si="7"/>
        <v>6.5786971385782787E-7</v>
      </c>
      <c r="W39">
        <v>3600</v>
      </c>
      <c r="X39">
        <f t="shared" si="8"/>
        <v>-1.6690915575081774E-2</v>
      </c>
    </row>
    <row r="40" spans="1:24" x14ac:dyDescent="0.2">
      <c r="A40" t="s">
        <v>43</v>
      </c>
      <c r="C40" s="12">
        <v>45290.421999999999</v>
      </c>
      <c r="D40" s="12"/>
      <c r="E40">
        <f t="shared" si="1"/>
        <v>6375.9857829449265</v>
      </c>
      <c r="F40">
        <f t="shared" si="2"/>
        <v>6376</v>
      </c>
      <c r="G40">
        <f t="shared" si="3"/>
        <v>-1.402080000116257E-2</v>
      </c>
      <c r="N40">
        <f>+G40</f>
        <v>-1.402080000116257E-2</v>
      </c>
      <c r="P40">
        <f t="shared" si="4"/>
        <v>-7.3311418057165657E-3</v>
      </c>
      <c r="Q40" s="2">
        <f t="shared" si="5"/>
        <v>30271.921999999999</v>
      </c>
      <c r="S40">
        <f t="shared" si="6"/>
        <v>4.475152677189789E-5</v>
      </c>
      <c r="T40">
        <v>0.02</v>
      </c>
      <c r="U40">
        <f t="shared" si="7"/>
        <v>8.9503053543795777E-7</v>
      </c>
      <c r="W40">
        <v>3800</v>
      </c>
      <c r="X40">
        <f t="shared" si="8"/>
        <v>-1.4834649436967074E-2</v>
      </c>
    </row>
    <row r="41" spans="1:24" x14ac:dyDescent="0.2">
      <c r="A41" t="s">
        <v>43</v>
      </c>
      <c r="C41" s="12">
        <v>45341.235000000001</v>
      </c>
      <c r="D41" s="12"/>
      <c r="E41">
        <f t="shared" si="1"/>
        <v>6427.5100340115023</v>
      </c>
      <c r="F41">
        <f t="shared" si="2"/>
        <v>6427.5</v>
      </c>
      <c r="G41">
        <f t="shared" si="3"/>
        <v>9.8954999994020909E-3</v>
      </c>
      <c r="N41">
        <f>+G41</f>
        <v>9.8954999994020909E-3</v>
      </c>
      <c r="P41">
        <f t="shared" si="4"/>
        <v>-8.7685649189192805E-3</v>
      </c>
      <c r="Q41" s="2">
        <f t="shared" si="5"/>
        <v>30322.735000000001</v>
      </c>
      <c r="S41">
        <f t="shared" si="6"/>
        <v>3.4834731927531456E-4</v>
      </c>
      <c r="T41">
        <v>0.02</v>
      </c>
      <c r="U41">
        <f t="shared" si="7"/>
        <v>6.9669463855062913E-6</v>
      </c>
      <c r="W41">
        <v>4000</v>
      </c>
      <c r="X41">
        <f t="shared" si="8"/>
        <v>-1.1924822447149758E-2</v>
      </c>
    </row>
    <row r="42" spans="1:24" x14ac:dyDescent="0.2">
      <c r="A42" t="s">
        <v>41</v>
      </c>
      <c r="C42" s="12">
        <v>45521.686999999998</v>
      </c>
      <c r="D42" s="12" t="s">
        <v>25</v>
      </c>
      <c r="E42">
        <f t="shared" si="1"/>
        <v>6610.4878970281543</v>
      </c>
      <c r="F42">
        <f t="shared" si="2"/>
        <v>6610.5</v>
      </c>
      <c r="G42">
        <f t="shared" si="3"/>
        <v>-1.1935900001844857E-2</v>
      </c>
      <c r="J42">
        <f>+G42</f>
        <v>-1.1935900001844857E-2</v>
      </c>
      <c r="P42">
        <f t="shared" si="4"/>
        <v>-1.4007358093164347E-2</v>
      </c>
      <c r="Q42" s="2">
        <f t="shared" si="5"/>
        <v>30503.186999999998</v>
      </c>
      <c r="S42">
        <f t="shared" si="6"/>
        <v>4.2909386240929849E-6</v>
      </c>
      <c r="T42">
        <v>0.02</v>
      </c>
      <c r="U42">
        <f t="shared" si="7"/>
        <v>8.5818772481859695E-8</v>
      </c>
      <c r="W42">
        <v>4200</v>
      </c>
      <c r="X42">
        <f t="shared" si="8"/>
        <v>-8.2668543841713186E-3</v>
      </c>
    </row>
    <row r="43" spans="1:24" x14ac:dyDescent="0.2">
      <c r="A43" t="s">
        <v>43</v>
      </c>
      <c r="C43" s="12">
        <v>45576.413999999997</v>
      </c>
      <c r="D43" s="12"/>
      <c r="E43">
        <f t="shared" si="1"/>
        <v>6665.9809340092479</v>
      </c>
      <c r="F43">
        <f t="shared" si="2"/>
        <v>6666</v>
      </c>
      <c r="G43">
        <f t="shared" si="3"/>
        <v>-1.8802800004777964E-2</v>
      </c>
      <c r="N43">
        <f>+G43</f>
        <v>-1.8802800004777964E-2</v>
      </c>
      <c r="P43">
        <f t="shared" si="4"/>
        <v>-1.5604652936489577E-2</v>
      </c>
      <c r="Q43" s="2">
        <f t="shared" si="5"/>
        <v>30557.913999999997</v>
      </c>
      <c r="S43">
        <f t="shared" si="6"/>
        <v>1.0228144670401605E-5</v>
      </c>
      <c r="T43">
        <v>0.02</v>
      </c>
      <c r="U43">
        <f t="shared" si="7"/>
        <v>2.0456289340803211E-7</v>
      </c>
      <c r="W43">
        <v>4400</v>
      </c>
      <c r="X43">
        <f t="shared" si="8"/>
        <v>-4.2259873952374231E-3</v>
      </c>
    </row>
    <row r="44" spans="1:24" x14ac:dyDescent="0.2">
      <c r="A44" t="s">
        <v>43</v>
      </c>
      <c r="C44" s="12">
        <v>45577.402999999998</v>
      </c>
      <c r="D44" s="12"/>
      <c r="E44">
        <f t="shared" si="1"/>
        <v>6666.9837774608231</v>
      </c>
      <c r="F44">
        <f t="shared" si="2"/>
        <v>6667</v>
      </c>
      <c r="G44">
        <f t="shared" si="3"/>
        <v>-1.5998599999875296E-2</v>
      </c>
      <c r="N44">
        <f>+G44</f>
        <v>-1.5998599999875296E-2</v>
      </c>
      <c r="P44">
        <f t="shared" si="4"/>
        <v>-1.5633355828819629E-2</v>
      </c>
      <c r="Q44" s="2">
        <f t="shared" si="5"/>
        <v>30558.902999999998</v>
      </c>
      <c r="S44">
        <f t="shared" si="6"/>
        <v>1.3340330449014121E-7</v>
      </c>
      <c r="T44">
        <v>0.02</v>
      </c>
      <c r="U44">
        <f t="shared" si="7"/>
        <v>2.6680660898028242E-9</v>
      </c>
      <c r="W44">
        <v>4600</v>
      </c>
      <c r="X44">
        <f t="shared" si="8"/>
        <v>-1.9784936756073613E-4</v>
      </c>
    </row>
    <row r="45" spans="1:24" x14ac:dyDescent="0.2">
      <c r="A45" t="s">
        <v>41</v>
      </c>
      <c r="C45" s="12">
        <v>45779.572</v>
      </c>
      <c r="D45" s="12" t="s">
        <v>25</v>
      </c>
      <c r="E45">
        <f t="shared" si="1"/>
        <v>6871.9826225177594</v>
      </c>
      <c r="F45">
        <f t="shared" si="2"/>
        <v>6872</v>
      </c>
      <c r="G45">
        <f t="shared" si="3"/>
        <v>-1.7137599999841768E-2</v>
      </c>
      <c r="J45">
        <f>+G45</f>
        <v>-1.7137599999841768E-2</v>
      </c>
      <c r="P45">
        <f t="shared" si="4"/>
        <v>-2.1368296492179275E-2</v>
      </c>
      <c r="Q45" s="2">
        <f t="shared" si="5"/>
        <v>30761.072</v>
      </c>
      <c r="S45">
        <f t="shared" si="6"/>
        <v>1.7898792810276881E-5</v>
      </c>
      <c r="T45">
        <v>0.02</v>
      </c>
      <c r="U45">
        <f t="shared" si="7"/>
        <v>3.5797585620553761E-7</v>
      </c>
      <c r="W45">
        <v>4800</v>
      </c>
      <c r="X45">
        <f t="shared" si="8"/>
        <v>3.4234316338375053E-3</v>
      </c>
    </row>
    <row r="46" spans="1:24" x14ac:dyDescent="0.2">
      <c r="A46" t="s">
        <v>44</v>
      </c>
      <c r="C46" s="12">
        <v>45931.42</v>
      </c>
      <c r="D46" s="12"/>
      <c r="E46">
        <f t="shared" si="1"/>
        <v>7025.956103240349</v>
      </c>
      <c r="F46">
        <f t="shared" si="2"/>
        <v>7026</v>
      </c>
      <c r="G46">
        <f t="shared" si="3"/>
        <v>-4.3290800000249874E-2</v>
      </c>
      <c r="N46">
        <f>+G46</f>
        <v>-4.3290800000249874E-2</v>
      </c>
      <c r="P46">
        <f t="shared" si="4"/>
        <v>-2.5322368756057138E-2</v>
      </c>
      <c r="Q46" s="2">
        <f t="shared" si="5"/>
        <v>30912.92</v>
      </c>
      <c r="S46">
        <f t="shared" si="6"/>
        <v>3.228645213772817E-4</v>
      </c>
      <c r="T46">
        <v>0.02</v>
      </c>
      <c r="U46">
        <f t="shared" si="7"/>
        <v>6.4572904275456342E-6</v>
      </c>
      <c r="W46">
        <v>5000</v>
      </c>
      <c r="X46">
        <f t="shared" si="8"/>
        <v>6.2769920504120464E-3</v>
      </c>
    </row>
    <row r="47" spans="1:24" x14ac:dyDescent="0.2">
      <c r="A47" t="s">
        <v>44</v>
      </c>
      <c r="C47" s="12">
        <v>45932.421000000002</v>
      </c>
      <c r="D47" s="12"/>
      <c r="E47">
        <f t="shared" si="1"/>
        <v>7026.9711146610052</v>
      </c>
      <c r="F47">
        <f t="shared" si="2"/>
        <v>7027</v>
      </c>
      <c r="G47">
        <f t="shared" si="3"/>
        <v>-2.8486600000178441E-2</v>
      </c>
      <c r="N47">
        <f>+G47</f>
        <v>-2.8486600000178441E-2</v>
      </c>
      <c r="P47">
        <f t="shared" si="4"/>
        <v>-2.5346627644212374E-2</v>
      </c>
      <c r="Q47" s="2">
        <f t="shared" si="5"/>
        <v>30913.921000000002</v>
      </c>
      <c r="S47">
        <f t="shared" si="6"/>
        <v>9.8594263962310931E-6</v>
      </c>
      <c r="T47">
        <v>0.02</v>
      </c>
      <c r="U47">
        <f t="shared" si="7"/>
        <v>1.9718852792462186E-7</v>
      </c>
      <c r="W47">
        <v>5200</v>
      </c>
      <c r="X47">
        <f t="shared" si="8"/>
        <v>8.0643165671433221E-3</v>
      </c>
    </row>
    <row r="48" spans="1:24" x14ac:dyDescent="0.2">
      <c r="A48" t="s">
        <v>44</v>
      </c>
      <c r="C48" s="12">
        <v>45976.311999999998</v>
      </c>
      <c r="D48" s="12"/>
      <c r="E48">
        <f t="shared" si="1"/>
        <v>7071.4764755639781</v>
      </c>
      <c r="F48">
        <f t="shared" si="2"/>
        <v>7071.5</v>
      </c>
      <c r="G48">
        <f t="shared" si="3"/>
        <v>-2.3199700000986923E-2</v>
      </c>
      <c r="N48">
        <f>+G48</f>
        <v>-2.3199700000986923E-2</v>
      </c>
      <c r="P48">
        <f t="shared" si="4"/>
        <v>-2.6404793664302033E-2</v>
      </c>
      <c r="Q48" s="2">
        <f t="shared" si="5"/>
        <v>30957.811999999998</v>
      </c>
      <c r="S48">
        <f t="shared" si="6"/>
        <v>1.0272625390622673E-5</v>
      </c>
      <c r="T48">
        <v>0.02</v>
      </c>
      <c r="U48">
        <f t="shared" si="7"/>
        <v>2.0545250781245345E-7</v>
      </c>
      <c r="W48">
        <v>5400</v>
      </c>
      <c r="X48">
        <f t="shared" si="8"/>
        <v>8.5732969035172447E-3</v>
      </c>
    </row>
    <row r="49" spans="1:24" x14ac:dyDescent="0.2">
      <c r="A49" t="s">
        <v>45</v>
      </c>
      <c r="C49" s="12">
        <v>46114.368999999999</v>
      </c>
      <c r="D49" s="12"/>
      <c r="E49">
        <f t="shared" si="1"/>
        <v>7211.4659178228085</v>
      </c>
      <c r="F49">
        <f t="shared" si="2"/>
        <v>7211.5</v>
      </c>
      <c r="G49">
        <f t="shared" si="3"/>
        <v>-3.3611700004257727E-2</v>
      </c>
      <c r="N49">
        <f>+G49</f>
        <v>-3.3611700004257727E-2</v>
      </c>
      <c r="P49">
        <f t="shared" si="4"/>
        <v>-2.9430554072536592E-2</v>
      </c>
      <c r="Q49" s="2">
        <f t="shared" si="5"/>
        <v>31095.868999999999</v>
      </c>
      <c r="S49">
        <f t="shared" si="6"/>
        <v>1.7481981302348198E-5</v>
      </c>
      <c r="T49">
        <v>0.02</v>
      </c>
      <c r="U49">
        <f t="shared" si="7"/>
        <v>3.4963962604696397E-7</v>
      </c>
      <c r="W49">
        <v>5600</v>
      </c>
      <c r="X49">
        <f t="shared" si="8"/>
        <v>7.6953266442735032E-3</v>
      </c>
    </row>
    <row r="50" spans="1:24" x14ac:dyDescent="0.2">
      <c r="A50" t="s">
        <v>41</v>
      </c>
      <c r="C50" s="12">
        <v>46709.552000000003</v>
      </c>
      <c r="D50" s="12" t="s">
        <v>25</v>
      </c>
      <c r="E50">
        <f t="shared" si="1"/>
        <v>7814.9799461729644</v>
      </c>
      <c r="F50">
        <f t="shared" si="2"/>
        <v>7815</v>
      </c>
      <c r="G50">
        <f t="shared" si="3"/>
        <v>-1.9776999994064681E-2</v>
      </c>
      <c r="J50">
        <f>+G50</f>
        <v>-1.9776999994064681E-2</v>
      </c>
      <c r="P50">
        <f t="shared" si="4"/>
        <v>-3.5570699640523958E-2</v>
      </c>
      <c r="Q50" s="2">
        <f t="shared" si="5"/>
        <v>31691.052000000003</v>
      </c>
      <c r="S50">
        <f t="shared" si="6"/>
        <v>2.4944094852256786E-4</v>
      </c>
      <c r="T50">
        <v>0.02</v>
      </c>
      <c r="U50">
        <f t="shared" si="7"/>
        <v>4.9888189704513572E-6</v>
      </c>
      <c r="W50">
        <v>5800</v>
      </c>
      <c r="X50">
        <f t="shared" si="8"/>
        <v>5.4340543549488817E-3</v>
      </c>
    </row>
    <row r="51" spans="1:24" x14ac:dyDescent="0.2">
      <c r="A51" t="s">
        <v>41</v>
      </c>
      <c r="C51" s="12">
        <v>46814.572999999997</v>
      </c>
      <c r="D51" s="12" t="s">
        <v>25</v>
      </c>
      <c r="E51">
        <f t="shared" si="1"/>
        <v>7921.4709695579686</v>
      </c>
      <c r="F51">
        <f t="shared" si="2"/>
        <v>7921.5</v>
      </c>
      <c r="G51">
        <f t="shared" si="3"/>
        <v>-2.8629700005694758E-2</v>
      </c>
      <c r="J51">
        <f>+G51</f>
        <v>-2.8629700005694758E-2</v>
      </c>
      <c r="P51">
        <f t="shared" si="4"/>
        <v>-3.5347445043450762E-2</v>
      </c>
      <c r="Q51" s="2">
        <f t="shared" si="5"/>
        <v>31796.072999999997</v>
      </c>
      <c r="S51">
        <f t="shared" si="6"/>
        <v>4.5128098392295416E-5</v>
      </c>
      <c r="T51">
        <v>0.02</v>
      </c>
      <c r="U51">
        <f t="shared" si="7"/>
        <v>9.0256196784590834E-7</v>
      </c>
      <c r="W51">
        <v>6000</v>
      </c>
      <c r="X51">
        <f t="shared" si="8"/>
        <v>1.905089526359165E-3</v>
      </c>
    </row>
    <row r="52" spans="1:24" x14ac:dyDescent="0.2">
      <c r="A52" t="s">
        <v>41</v>
      </c>
      <c r="C52" s="12">
        <v>47105.521999999997</v>
      </c>
      <c r="D52" s="12" t="s">
        <v>25</v>
      </c>
      <c r="E52">
        <f t="shared" si="1"/>
        <v>8216.4925058492408</v>
      </c>
      <c r="F52">
        <f t="shared" si="2"/>
        <v>8216.5</v>
      </c>
      <c r="G52">
        <f t="shared" si="3"/>
        <v>-7.390700004179962E-3</v>
      </c>
      <c r="J52">
        <f>+G52</f>
        <v>-7.390700004179962E-3</v>
      </c>
      <c r="P52">
        <f t="shared" si="4"/>
        <v>-3.2809777261293131E-2</v>
      </c>
      <c r="Q52" s="2">
        <f t="shared" si="5"/>
        <v>32087.021999999997</v>
      </c>
      <c r="S52">
        <f t="shared" si="6"/>
        <v>6.4612948860308795E-4</v>
      </c>
      <c r="T52">
        <v>0.02</v>
      </c>
      <c r="U52">
        <f t="shared" si="7"/>
        <v>1.292258977206176E-5</v>
      </c>
      <c r="W52">
        <v>6200</v>
      </c>
      <c r="X52">
        <f t="shared" si="8"/>
        <v>-2.6733149526260627E-3</v>
      </c>
    </row>
    <row r="53" spans="1:24" x14ac:dyDescent="0.2">
      <c r="A53" t="s">
        <v>46</v>
      </c>
      <c r="C53" s="12">
        <v>47391.472999999998</v>
      </c>
      <c r="D53" s="12"/>
      <c r="E53">
        <f t="shared" si="1"/>
        <v>8506.4460830192129</v>
      </c>
      <c r="F53">
        <f t="shared" si="2"/>
        <v>8506.5</v>
      </c>
      <c r="G53">
        <f t="shared" ref="G53:G69" si="10">+C53-(C$7+F53*C$8)</f>
        <v>-5.3172700005234219E-2</v>
      </c>
      <c r="I53">
        <f>+G53</f>
        <v>-5.3172700005234219E-2</v>
      </c>
      <c r="P53">
        <f t="shared" si="4"/>
        <v>-2.8107370325495155E-2</v>
      </c>
      <c r="Q53" s="2">
        <f t="shared" si="5"/>
        <v>32372.972999999998</v>
      </c>
      <c r="S53">
        <f t="shared" si="6"/>
        <v>6.2827075195400807E-4</v>
      </c>
      <c r="T53">
        <v>0.02</v>
      </c>
      <c r="U53">
        <f t="shared" ref="U53:U81" si="11">+T53*S53</f>
        <v>1.2565415039080162E-5</v>
      </c>
      <c r="W53">
        <v>6400</v>
      </c>
      <c r="X53">
        <f t="shared" ref="X53:X84" si="12">R$2+R$3*W53++R$4*W53^2+R$5*SIN(RADIANS(R$6*W53+R$7))</f>
        <v>-7.99785284949572E-3</v>
      </c>
    </row>
    <row r="54" spans="1:24" x14ac:dyDescent="0.2">
      <c r="A54" t="s">
        <v>46</v>
      </c>
      <c r="C54" s="12">
        <v>47432.42</v>
      </c>
      <c r="D54" s="12"/>
      <c r="E54">
        <f t="shared" si="1"/>
        <v>8547.9662355082</v>
      </c>
      <c r="F54">
        <f t="shared" si="2"/>
        <v>8548</v>
      </c>
      <c r="G54">
        <f t="shared" si="10"/>
        <v>-3.3298399997875094E-2</v>
      </c>
      <c r="I54">
        <f>+G54</f>
        <v>-3.3298399997875094E-2</v>
      </c>
      <c r="P54">
        <f t="shared" si="4"/>
        <v>-2.7309224235953725E-2</v>
      </c>
      <c r="Q54" s="2">
        <f t="shared" si="5"/>
        <v>32413.919999999998</v>
      </c>
      <c r="S54">
        <f t="shared" si="6"/>
        <v>3.5870226307186411E-5</v>
      </c>
      <c r="T54">
        <v>0.02</v>
      </c>
      <c r="U54">
        <f t="shared" si="11"/>
        <v>7.1740452614372827E-7</v>
      </c>
      <c r="W54">
        <v>6600</v>
      </c>
      <c r="X54">
        <f t="shared" si="12"/>
        <v>-1.3704609502256562E-2</v>
      </c>
    </row>
    <row r="55" spans="1:24" x14ac:dyDescent="0.2">
      <c r="A55" t="s">
        <v>47</v>
      </c>
      <c r="C55" s="12">
        <v>47439.337</v>
      </c>
      <c r="D55" s="12"/>
      <c r="E55">
        <f t="shared" si="1"/>
        <v>8554.9800556846822</v>
      </c>
      <c r="F55">
        <f t="shared" si="2"/>
        <v>8555</v>
      </c>
      <c r="G55">
        <f t="shared" si="10"/>
        <v>-1.9669000001158565E-2</v>
      </c>
      <c r="I55">
        <f>+G55</f>
        <v>-1.9669000001158565E-2</v>
      </c>
      <c r="P55">
        <f t="shared" si="4"/>
        <v>-2.7172354095921666E-2</v>
      </c>
      <c r="Q55" s="2">
        <f t="shared" si="5"/>
        <v>32420.837</v>
      </c>
      <c r="S55">
        <f t="shared" si="6"/>
        <v>5.6300322671398186E-5</v>
      </c>
      <c r="T55">
        <v>0.02</v>
      </c>
      <c r="U55">
        <f t="shared" si="11"/>
        <v>1.1260064534279637E-6</v>
      </c>
      <c r="W55">
        <v>6800</v>
      </c>
      <c r="X55">
        <f t="shared" si="12"/>
        <v>-1.9398391459645406E-2</v>
      </c>
    </row>
    <row r="56" spans="1:24" x14ac:dyDescent="0.2">
      <c r="A56" t="s">
        <v>41</v>
      </c>
      <c r="C56" s="12">
        <v>47461.538999999997</v>
      </c>
      <c r="D56" s="12" t="s">
        <v>25</v>
      </c>
      <c r="E56">
        <f t="shared" si="1"/>
        <v>8577.492826475227</v>
      </c>
      <c r="F56">
        <f t="shared" si="2"/>
        <v>8577.5</v>
      </c>
      <c r="G56">
        <f t="shared" si="10"/>
        <v>-7.0745000048191287E-3</v>
      </c>
      <c r="J56">
        <f>+G56</f>
        <v>-7.0745000048191287E-3</v>
      </c>
      <c r="P56">
        <f t="shared" si="4"/>
        <v>-2.6728398673134264E-2</v>
      </c>
      <c r="Q56" s="2">
        <f t="shared" si="5"/>
        <v>32443.038999999997</v>
      </c>
      <c r="S56">
        <f t="shared" si="6"/>
        <v>3.8627573286439943E-4</v>
      </c>
      <c r="T56">
        <v>0.02</v>
      </c>
      <c r="U56">
        <f t="shared" si="11"/>
        <v>7.7255146572879879E-6</v>
      </c>
      <c r="W56">
        <v>7000</v>
      </c>
      <c r="X56">
        <f t="shared" si="12"/>
        <v>-2.4684577030036691E-2</v>
      </c>
    </row>
    <row r="57" spans="1:24" x14ac:dyDescent="0.2">
      <c r="A57" t="s">
        <v>47</v>
      </c>
      <c r="C57" s="12">
        <v>47467.434000000001</v>
      </c>
      <c r="D57" s="12"/>
      <c r="E57">
        <f t="shared" si="1"/>
        <v>8583.4703412851704</v>
      </c>
      <c r="F57">
        <f t="shared" si="2"/>
        <v>8583.5</v>
      </c>
      <c r="G57">
        <f t="shared" si="10"/>
        <v>-2.9249300001538359E-2</v>
      </c>
      <c r="I57">
        <f t="shared" ref="I57:I69" si="13">+G57</f>
        <v>-2.9249300001538359E-2</v>
      </c>
      <c r="P57">
        <f t="shared" si="4"/>
        <v>-2.6609024120737491E-2</v>
      </c>
      <c r="Q57" s="2">
        <f t="shared" si="5"/>
        <v>32448.934000000001</v>
      </c>
      <c r="S57">
        <f t="shared" si="6"/>
        <v>6.9710567267387948E-6</v>
      </c>
      <c r="T57">
        <v>0.02</v>
      </c>
      <c r="U57">
        <f t="shared" si="11"/>
        <v>1.3942113453477589E-7</v>
      </c>
      <c r="W57">
        <v>7200</v>
      </c>
      <c r="X57">
        <f t="shared" si="12"/>
        <v>-2.9200920749478887E-2</v>
      </c>
    </row>
    <row r="58" spans="1:24" x14ac:dyDescent="0.2">
      <c r="A58" t="s">
        <v>47</v>
      </c>
      <c r="C58" s="12">
        <v>47468.411999999997</v>
      </c>
      <c r="D58" s="12"/>
      <c r="E58">
        <f t="shared" si="1"/>
        <v>8584.4620307650839</v>
      </c>
      <c r="F58">
        <f t="shared" si="2"/>
        <v>8584.5</v>
      </c>
      <c r="G58">
        <f t="shared" si="10"/>
        <v>-3.7445100002514664E-2</v>
      </c>
      <c r="I58">
        <f t="shared" si="13"/>
        <v>-3.7445100002514664E-2</v>
      </c>
      <c r="P58">
        <f t="shared" si="4"/>
        <v>-2.6589089625323775E-2</v>
      </c>
      <c r="Q58" s="2">
        <f t="shared" si="5"/>
        <v>32449.911999999997</v>
      </c>
      <c r="S58">
        <f t="shared" si="6"/>
        <v>1.1785296130967627E-4</v>
      </c>
      <c r="T58">
        <v>0.02</v>
      </c>
      <c r="U58">
        <f t="shared" si="11"/>
        <v>2.3570592261935254E-6</v>
      </c>
      <c r="W58">
        <v>7400</v>
      </c>
      <c r="X58">
        <f t="shared" si="12"/>
        <v>-3.2646748493174893E-2</v>
      </c>
    </row>
    <row r="59" spans="1:24" x14ac:dyDescent="0.2">
      <c r="A59" t="s">
        <v>47</v>
      </c>
      <c r="C59" s="12">
        <v>47480.267</v>
      </c>
      <c r="D59" s="12"/>
      <c r="E59">
        <f t="shared" si="1"/>
        <v>8596.4829702174757</v>
      </c>
      <c r="F59">
        <f t="shared" si="2"/>
        <v>8596.5</v>
      </c>
      <c r="G59">
        <f t="shared" si="10"/>
        <v>-1.6794700000900775E-2</v>
      </c>
      <c r="I59">
        <f t="shared" si="13"/>
        <v>-1.6794700000900775E-2</v>
      </c>
      <c r="P59">
        <f t="shared" si="4"/>
        <v>-2.6349036116092524E-2</v>
      </c>
      <c r="Q59" s="2">
        <f t="shared" si="5"/>
        <v>32461.767</v>
      </c>
      <c r="S59">
        <f t="shared" si="6"/>
        <v>9.1285338602057353E-5</v>
      </c>
      <c r="T59">
        <v>0.02</v>
      </c>
      <c r="U59">
        <f t="shared" si="11"/>
        <v>1.8257067720411471E-6</v>
      </c>
      <c r="W59">
        <v>7600</v>
      </c>
      <c r="X59">
        <f t="shared" si="12"/>
        <v>-3.4807190255368659E-2</v>
      </c>
    </row>
    <row r="60" spans="1:24" x14ac:dyDescent="0.2">
      <c r="A60" t="s">
        <v>48</v>
      </c>
      <c r="C60" s="12">
        <v>47540.394</v>
      </c>
      <c r="D60" s="12"/>
      <c r="E60">
        <f t="shared" si="1"/>
        <v>8657.4515932840113</v>
      </c>
      <c r="F60">
        <f t="shared" si="2"/>
        <v>8657.5</v>
      </c>
      <c r="G60">
        <f t="shared" si="10"/>
        <v>-4.7738499997649342E-2</v>
      </c>
      <c r="I60">
        <f t="shared" si="13"/>
        <v>-4.7738499997649342E-2</v>
      </c>
      <c r="P60">
        <f t="shared" si="4"/>
        <v>-2.5107457240643359E-2</v>
      </c>
      <c r="Q60" s="2">
        <f t="shared" si="5"/>
        <v>32521.894</v>
      </c>
      <c r="S60">
        <f t="shared" si="6"/>
        <v>5.1216409626943292E-4</v>
      </c>
      <c r="T60">
        <v>0.02</v>
      </c>
      <c r="U60">
        <f t="shared" si="11"/>
        <v>1.0243281925388659E-5</v>
      </c>
      <c r="W60">
        <v>7800</v>
      </c>
      <c r="X60">
        <f t="shared" si="12"/>
        <v>-3.5570497560868768E-2</v>
      </c>
    </row>
    <row r="61" spans="1:24" x14ac:dyDescent="0.2">
      <c r="A61" t="s">
        <v>48</v>
      </c>
      <c r="C61" s="12">
        <v>47551.266000000003</v>
      </c>
      <c r="D61" s="12"/>
      <c r="E61">
        <f t="shared" si="1"/>
        <v>8668.4757732693688</v>
      </c>
      <c r="F61">
        <f t="shared" si="2"/>
        <v>8668.5</v>
      </c>
      <c r="G61">
        <f t="shared" si="10"/>
        <v>-2.389229999971576E-2</v>
      </c>
      <c r="I61">
        <f t="shared" si="13"/>
        <v>-2.389229999971576E-2</v>
      </c>
      <c r="P61">
        <f t="shared" si="4"/>
        <v>-2.4880317467875772E-2</v>
      </c>
      <c r="Q61" s="2">
        <f t="shared" si="5"/>
        <v>32532.766000000003</v>
      </c>
      <c r="S61">
        <f t="shared" si="6"/>
        <v>9.7617851738931939E-7</v>
      </c>
      <c r="T61">
        <v>0.02</v>
      </c>
      <c r="U61">
        <f t="shared" si="11"/>
        <v>1.952357034778639E-8</v>
      </c>
      <c r="W61">
        <v>8000</v>
      </c>
      <c r="X61">
        <f t="shared" si="12"/>
        <v>-3.4937049814376925E-2</v>
      </c>
    </row>
    <row r="62" spans="1:24" x14ac:dyDescent="0.2">
      <c r="A62" t="s">
        <v>49</v>
      </c>
      <c r="C62" s="12">
        <v>47748.504999999997</v>
      </c>
      <c r="D62" s="12"/>
      <c r="E62">
        <f t="shared" si="1"/>
        <v>8868.4756110297749</v>
      </c>
      <c r="F62">
        <f t="shared" si="2"/>
        <v>8868.5</v>
      </c>
      <c r="G62">
        <f t="shared" si="10"/>
        <v>-2.4052300002949778E-2</v>
      </c>
      <c r="I62">
        <f t="shared" si="13"/>
        <v>-2.4052300002949778E-2</v>
      </c>
      <c r="P62">
        <f t="shared" si="4"/>
        <v>-2.0672522812048153E-2</v>
      </c>
      <c r="Q62" s="2">
        <f t="shared" si="5"/>
        <v>32730.004999999997</v>
      </c>
      <c r="S62">
        <f t="shared" si="6"/>
        <v>1.1422893860138878E-5</v>
      </c>
      <c r="T62">
        <v>0.02</v>
      </c>
      <c r="U62">
        <f t="shared" si="11"/>
        <v>2.2845787720277757E-7</v>
      </c>
      <c r="W62">
        <v>8200</v>
      </c>
      <c r="X62">
        <f t="shared" si="12"/>
        <v>-3.301932372243066E-2</v>
      </c>
    </row>
    <row r="63" spans="1:24" x14ac:dyDescent="0.2">
      <c r="A63" t="s">
        <v>49</v>
      </c>
      <c r="C63" s="12">
        <v>47754.43</v>
      </c>
      <c r="D63" s="12"/>
      <c r="E63">
        <f t="shared" si="1"/>
        <v>8874.483545762414</v>
      </c>
      <c r="F63">
        <f t="shared" si="2"/>
        <v>8874.5</v>
      </c>
      <c r="G63">
        <f t="shared" si="10"/>
        <v>-1.6227100000833161E-2</v>
      </c>
      <c r="I63">
        <f t="shared" si="13"/>
        <v>-1.6227100000833161E-2</v>
      </c>
      <c r="P63">
        <f t="shared" si="4"/>
        <v>-2.0546249222624297E-2</v>
      </c>
      <c r="Q63" s="2">
        <f t="shared" si="5"/>
        <v>32735.93</v>
      </c>
      <c r="S63">
        <f t="shared" si="6"/>
        <v>1.8655050000098971E-5</v>
      </c>
      <c r="T63">
        <v>0.02</v>
      </c>
      <c r="U63">
        <f t="shared" si="11"/>
        <v>3.7310100000197941E-7</v>
      </c>
      <c r="W63">
        <v>8400</v>
      </c>
      <c r="X63">
        <f t="shared" si="12"/>
        <v>-3.0032828252393458E-2</v>
      </c>
    </row>
    <row r="64" spans="1:24" x14ac:dyDescent="0.2">
      <c r="A64" t="s">
        <v>49</v>
      </c>
      <c r="C64" s="12">
        <v>47757.392999999996</v>
      </c>
      <c r="D64" s="12"/>
      <c r="E64">
        <f t="shared" si="1"/>
        <v>8877.4880201274391</v>
      </c>
      <c r="F64">
        <f t="shared" si="2"/>
        <v>8877.5</v>
      </c>
      <c r="G64">
        <f t="shared" si="10"/>
        <v>-1.1814500001491979E-2</v>
      </c>
      <c r="I64">
        <f t="shared" si="13"/>
        <v>-1.1814500001491979E-2</v>
      </c>
      <c r="P64">
        <f t="shared" si="4"/>
        <v>-2.0483158844798122E-2</v>
      </c>
      <c r="Q64" s="2">
        <f t="shared" si="5"/>
        <v>32738.892999999996</v>
      </c>
      <c r="S64">
        <f t="shared" si="6"/>
        <v>7.5145646141629797E-5</v>
      </c>
      <c r="T64">
        <v>0.02</v>
      </c>
      <c r="U64">
        <f t="shared" si="11"/>
        <v>1.502912922832596E-6</v>
      </c>
      <c r="W64">
        <v>8600</v>
      </c>
      <c r="X64">
        <f t="shared" si="12"/>
        <v>-2.6278735723929261E-2</v>
      </c>
    </row>
    <row r="65" spans="1:24" x14ac:dyDescent="0.2">
      <c r="A65" t="s">
        <v>49</v>
      </c>
      <c r="C65" s="12">
        <v>47758.362000000001</v>
      </c>
      <c r="D65" s="12"/>
      <c r="E65">
        <f t="shared" si="1"/>
        <v>8878.4705836305548</v>
      </c>
      <c r="F65">
        <f t="shared" si="2"/>
        <v>8878.5</v>
      </c>
      <c r="G65">
        <f t="shared" si="10"/>
        <v>-2.9010300000663847E-2</v>
      </c>
      <c r="I65">
        <f t="shared" si="13"/>
        <v>-2.9010300000663847E-2</v>
      </c>
      <c r="P65">
        <f t="shared" si="4"/>
        <v>-2.0462135929491507E-2</v>
      </c>
      <c r="Q65" s="2">
        <f t="shared" si="5"/>
        <v>32739.862000000001</v>
      </c>
      <c r="S65">
        <f t="shared" si="6"/>
        <v>7.3071108987681665E-5</v>
      </c>
      <c r="T65">
        <v>0.02</v>
      </c>
      <c r="U65">
        <f t="shared" si="11"/>
        <v>1.4614221797536334E-6</v>
      </c>
      <c r="W65">
        <v>8800</v>
      </c>
      <c r="X65">
        <f t="shared" si="12"/>
        <v>-2.2119608877185403E-2</v>
      </c>
    </row>
    <row r="66" spans="1:24" x14ac:dyDescent="0.2">
      <c r="A66" t="s">
        <v>49</v>
      </c>
      <c r="C66" s="12">
        <v>47794.370999999999</v>
      </c>
      <c r="D66" s="12"/>
      <c r="E66">
        <f t="shared" si="1"/>
        <v>8914.9836168436323</v>
      </c>
      <c r="F66">
        <f t="shared" si="2"/>
        <v>8915</v>
      </c>
      <c r="G66">
        <f t="shared" si="10"/>
        <v>-1.6156999998202082E-2</v>
      </c>
      <c r="I66">
        <f t="shared" si="13"/>
        <v>-1.6156999998202082E-2</v>
      </c>
      <c r="P66">
        <f t="shared" si="4"/>
        <v>-1.9697728987353651E-2</v>
      </c>
      <c r="Q66" s="2">
        <f t="shared" si="5"/>
        <v>32775.870999999999</v>
      </c>
      <c r="S66">
        <f t="shared" si="6"/>
        <v>1.2536761774618296E-5</v>
      </c>
      <c r="T66">
        <v>0.02</v>
      </c>
      <c r="U66">
        <f t="shared" si="11"/>
        <v>2.5073523549236591E-7</v>
      </c>
      <c r="W66">
        <v>9000</v>
      </c>
      <c r="X66">
        <f t="shared" si="12"/>
        <v>-1.7950180190491195E-2</v>
      </c>
    </row>
    <row r="67" spans="1:24" x14ac:dyDescent="0.2">
      <c r="A67" t="s">
        <v>50</v>
      </c>
      <c r="C67" s="12">
        <v>47822.457999999999</v>
      </c>
      <c r="D67" s="12"/>
      <c r="E67">
        <f t="shared" si="1"/>
        <v>8943.4637624698862</v>
      </c>
      <c r="F67">
        <f t="shared" si="2"/>
        <v>8943.5</v>
      </c>
      <c r="G67">
        <f t="shared" si="10"/>
        <v>-3.5737300000619143E-2</v>
      </c>
      <c r="I67">
        <f t="shared" si="13"/>
        <v>-3.5737300000619143E-2</v>
      </c>
      <c r="P67">
        <f t="shared" si="4"/>
        <v>-1.9105843831016767E-2</v>
      </c>
      <c r="Q67" s="2">
        <f t="shared" si="5"/>
        <v>32803.957999999999</v>
      </c>
      <c r="S67">
        <f t="shared" si="6"/>
        <v>2.7660533432140495E-4</v>
      </c>
      <c r="T67">
        <v>0.02</v>
      </c>
      <c r="U67">
        <f t="shared" si="11"/>
        <v>5.5321066864280988E-6</v>
      </c>
      <c r="W67">
        <v>9200</v>
      </c>
      <c r="X67">
        <f t="shared" si="12"/>
        <v>-1.4165538483486046E-2</v>
      </c>
    </row>
    <row r="68" spans="1:24" x14ac:dyDescent="0.2">
      <c r="A68" t="s">
        <v>50</v>
      </c>
      <c r="C68" s="12">
        <v>47823.447999999997</v>
      </c>
      <c r="D68" s="12"/>
      <c r="E68">
        <f t="shared" si="1"/>
        <v>8944.4676199188816</v>
      </c>
      <c r="F68">
        <f t="shared" si="2"/>
        <v>8944.5</v>
      </c>
      <c r="G68">
        <f t="shared" si="10"/>
        <v>-3.1933099999150727E-2</v>
      </c>
      <c r="I68">
        <f t="shared" si="13"/>
        <v>-3.1933099999150727E-2</v>
      </c>
      <c r="P68">
        <f t="shared" si="4"/>
        <v>-1.9085171357244083E-2</v>
      </c>
      <c r="Q68" s="2">
        <f t="shared" si="5"/>
        <v>32804.947999999997</v>
      </c>
      <c r="S68">
        <f t="shared" si="6"/>
        <v>1.6506927038752509E-4</v>
      </c>
      <c r="T68">
        <v>0.02</v>
      </c>
      <c r="U68">
        <f t="shared" si="11"/>
        <v>3.3013854077505016E-6</v>
      </c>
      <c r="W68">
        <v>9400</v>
      </c>
      <c r="X68">
        <f t="shared" si="12"/>
        <v>-1.1129286800979752E-2</v>
      </c>
    </row>
    <row r="69" spans="1:24" x14ac:dyDescent="0.2">
      <c r="A69" t="s">
        <v>50</v>
      </c>
      <c r="C69" s="12">
        <v>47826.43</v>
      </c>
      <c r="D69" s="12"/>
      <c r="E69">
        <f t="shared" si="1"/>
        <v>8947.4913602349552</v>
      </c>
      <c r="F69">
        <f t="shared" si="2"/>
        <v>8947.5</v>
      </c>
      <c r="G69">
        <f t="shared" si="10"/>
        <v>-8.5204999995767139E-3</v>
      </c>
      <c r="I69">
        <f t="shared" si="13"/>
        <v>-8.5204999995767139E-3</v>
      </c>
      <c r="P69">
        <f t="shared" si="4"/>
        <v>-1.9023195967190817E-2</v>
      </c>
      <c r="Q69" s="2">
        <f t="shared" si="5"/>
        <v>32807.93</v>
      </c>
      <c r="S69">
        <f t="shared" si="6"/>
        <v>1.1030662258813754E-4</v>
      </c>
      <c r="T69">
        <v>0.02</v>
      </c>
      <c r="U69">
        <f t="shared" si="11"/>
        <v>2.2061324517627506E-6</v>
      </c>
      <c r="W69">
        <v>9600</v>
      </c>
      <c r="X69">
        <f t="shared" si="12"/>
        <v>-9.1442378874742047E-3</v>
      </c>
    </row>
    <row r="70" spans="1:24" x14ac:dyDescent="0.2">
      <c r="A70" t="s">
        <v>51</v>
      </c>
      <c r="C70" s="12">
        <v>47894.413</v>
      </c>
      <c r="D70" s="12"/>
      <c r="E70">
        <f t="shared" si="1"/>
        <v>9016.4259470583838</v>
      </c>
      <c r="F70">
        <f t="shared" si="2"/>
        <v>9016.5</v>
      </c>
      <c r="P70">
        <f t="shared" si="4"/>
        <v>-1.7618127897461956E-2</v>
      </c>
      <c r="Q70" s="2">
        <f t="shared" si="5"/>
        <v>32875.913</v>
      </c>
      <c r="R70">
        <f>+C70-(C$7+F70*C$8)</f>
        <v>-7.3030699997616466E-2</v>
      </c>
      <c r="S70">
        <f t="shared" si="6"/>
        <v>3.1039843061132723E-4</v>
      </c>
      <c r="T70">
        <v>0.02</v>
      </c>
      <c r="U70">
        <f t="shared" si="11"/>
        <v>6.2079686122265446E-6</v>
      </c>
      <c r="W70">
        <v>9800</v>
      </c>
      <c r="X70">
        <f t="shared" si="12"/>
        <v>-8.4280090455859762E-3</v>
      </c>
    </row>
    <row r="71" spans="1:24" x14ac:dyDescent="0.2">
      <c r="A71" t="s">
        <v>51</v>
      </c>
      <c r="C71" s="12">
        <v>47905.294000000002</v>
      </c>
      <c r="D71" s="12"/>
      <c r="E71">
        <f t="shared" si="1"/>
        <v>9027.4592530205482</v>
      </c>
      <c r="F71">
        <f t="shared" si="2"/>
        <v>9027.5</v>
      </c>
      <c r="G71">
        <f>+C71-(C$7+F71*C$8)</f>
        <v>-4.0184499994211365E-2</v>
      </c>
      <c r="I71">
        <f>+G71</f>
        <v>-4.0184499994211365E-2</v>
      </c>
      <c r="P71">
        <f t="shared" si="4"/>
        <v>-1.7398331672874481E-2</v>
      </c>
      <c r="Q71" s="2">
        <f t="shared" si="5"/>
        <v>32886.794000000002</v>
      </c>
      <c r="S71">
        <f t="shared" si="6"/>
        <v>5.1920946676829651E-4</v>
      </c>
      <c r="T71">
        <v>0.02</v>
      </c>
      <c r="U71">
        <f t="shared" si="11"/>
        <v>1.0384189335365931E-5</v>
      </c>
      <c r="W71">
        <v>10000</v>
      </c>
      <c r="X71">
        <f t="shared" si="12"/>
        <v>-9.0954833065999136E-3</v>
      </c>
    </row>
    <row r="72" spans="1:24" x14ac:dyDescent="0.2">
      <c r="A72" t="s">
        <v>51</v>
      </c>
      <c r="C72" s="12">
        <v>47906.252</v>
      </c>
      <c r="D72" s="12"/>
      <c r="E72">
        <f t="shared" si="1"/>
        <v>9028.4306625520003</v>
      </c>
      <c r="F72">
        <f t="shared" si="2"/>
        <v>9028.5</v>
      </c>
      <c r="P72">
        <f t="shared" si="4"/>
        <v>-1.7378415293827672E-2</v>
      </c>
      <c r="Q72" s="2">
        <f t="shared" si="5"/>
        <v>32887.752</v>
      </c>
      <c r="R72">
        <f>+C72-(C$7+F72*C$8)</f>
        <v>-6.8380299999262206E-2</v>
      </c>
      <c r="S72">
        <f t="shared" si="6"/>
        <v>3.0200931812474351E-4</v>
      </c>
      <c r="T72">
        <v>0.02</v>
      </c>
      <c r="U72">
        <f t="shared" si="11"/>
        <v>6.0401863624948702E-6</v>
      </c>
      <c r="W72">
        <v>10200</v>
      </c>
      <c r="X72">
        <f t="shared" si="12"/>
        <v>-1.1149550452126178E-2</v>
      </c>
    </row>
    <row r="73" spans="1:24" x14ac:dyDescent="0.2">
      <c r="A73" t="s">
        <v>52</v>
      </c>
      <c r="C73" s="12">
        <v>48106.47</v>
      </c>
      <c r="D73" s="12"/>
      <c r="E73">
        <f t="shared" si="1"/>
        <v>9231.4511986362158</v>
      </c>
      <c r="F73">
        <f t="shared" si="2"/>
        <v>9231.5</v>
      </c>
      <c r="G73">
        <f t="shared" ref="G73:G81" si="14">+C73-(C$7+F73*C$8)</f>
        <v>-4.8127699999895412E-2</v>
      </c>
      <c r="I73">
        <f t="shared" ref="I73:I81" si="15">+G73</f>
        <v>-4.8127699999895412E-2</v>
      </c>
      <c r="P73">
        <f t="shared" si="4"/>
        <v>-1.3629068672650587E-2</v>
      </c>
      <c r="Q73" s="2">
        <f t="shared" si="5"/>
        <v>33087.97</v>
      </c>
      <c r="S73">
        <f t="shared" si="6"/>
        <v>1.1901555634531579E-3</v>
      </c>
      <c r="T73">
        <v>0.02</v>
      </c>
      <c r="U73">
        <f t="shared" si="11"/>
        <v>2.3803111269063159E-5</v>
      </c>
      <c r="W73">
        <v>10400</v>
      </c>
      <c r="X73">
        <f t="shared" si="12"/>
        <v>-1.4480874112643417E-2</v>
      </c>
    </row>
    <row r="74" spans="1:24" x14ac:dyDescent="0.2">
      <c r="A74" t="s">
        <v>52</v>
      </c>
      <c r="C74" s="12">
        <v>48108.461000000003</v>
      </c>
      <c r="D74" s="12"/>
      <c r="E74">
        <f t="shared" si="1"/>
        <v>9233.4700675058684</v>
      </c>
      <c r="F74">
        <f t="shared" si="2"/>
        <v>9233.5</v>
      </c>
      <c r="G74">
        <f t="shared" si="14"/>
        <v>-2.9519299998355564E-2</v>
      </c>
      <c r="I74">
        <f t="shared" si="15"/>
        <v>-2.9519299998355564E-2</v>
      </c>
      <c r="P74">
        <f t="shared" si="4"/>
        <v>-1.3595668667968946E-2</v>
      </c>
      <c r="Q74" s="2">
        <f t="shared" si="5"/>
        <v>33089.961000000003</v>
      </c>
      <c r="S74">
        <f t="shared" si="6"/>
        <v>2.5356203474607032E-4</v>
      </c>
      <c r="T74">
        <v>0.02</v>
      </c>
      <c r="U74">
        <f t="shared" si="11"/>
        <v>5.0712406949214061E-6</v>
      </c>
      <c r="W74">
        <v>10600</v>
      </c>
      <c r="X74">
        <f t="shared" si="12"/>
        <v>-1.8876703713581557E-2</v>
      </c>
    </row>
    <row r="75" spans="1:24" x14ac:dyDescent="0.2">
      <c r="A75" t="s">
        <v>52</v>
      </c>
      <c r="C75" s="12">
        <v>48112.428999999996</v>
      </c>
      <c r="D75" s="12"/>
      <c r="E75">
        <f t="shared" si="1"/>
        <v>9237.4936092812368</v>
      </c>
      <c r="F75">
        <f t="shared" si="2"/>
        <v>9237.5</v>
      </c>
      <c r="G75">
        <f t="shared" si="14"/>
        <v>-6.3025000054039992E-3</v>
      </c>
      <c r="I75">
        <f t="shared" si="15"/>
        <v>-6.3025000054039992E-3</v>
      </c>
      <c r="P75">
        <f t="shared" si="4"/>
        <v>-1.3529111862540103E-2</v>
      </c>
      <c r="Q75" s="2">
        <f t="shared" si="5"/>
        <v>33093.928999999996</v>
      </c>
      <c r="S75">
        <f t="shared" si="6"/>
        <v>5.2223918933700134E-5</v>
      </c>
      <c r="T75">
        <v>0.02</v>
      </c>
      <c r="U75">
        <f t="shared" si="11"/>
        <v>1.0444783786740028E-6</v>
      </c>
      <c r="W75">
        <v>10800</v>
      </c>
      <c r="X75">
        <f t="shared" si="12"/>
        <v>-2.4038021071649984E-2</v>
      </c>
    </row>
    <row r="76" spans="1:24" x14ac:dyDescent="0.2">
      <c r="A76" t="s">
        <v>52</v>
      </c>
      <c r="C76" s="12">
        <v>48113.434000000001</v>
      </c>
      <c r="D76" s="12"/>
      <c r="E76">
        <f t="shared" si="1"/>
        <v>9238.5126766915873</v>
      </c>
      <c r="F76">
        <f t="shared" si="2"/>
        <v>9238.5</v>
      </c>
      <c r="G76">
        <f t="shared" si="14"/>
        <v>1.2501700002758298E-2</v>
      </c>
      <c r="I76">
        <f t="shared" si="15"/>
        <v>1.2501700002758298E-2</v>
      </c>
      <c r="P76">
        <f t="shared" si="4"/>
        <v>-1.3512523568394141E-2</v>
      </c>
      <c r="Q76" s="2">
        <f t="shared" si="5"/>
        <v>33094.934000000001</v>
      </c>
      <c r="S76">
        <f t="shared" si="6"/>
        <v>6.7673982800990325E-4</v>
      </c>
      <c r="T76">
        <v>0.02</v>
      </c>
      <c r="U76">
        <f t="shared" si="11"/>
        <v>1.3534796560198066E-5</v>
      </c>
      <c r="W76">
        <v>11000</v>
      </c>
      <c r="X76">
        <f t="shared" si="12"/>
        <v>-2.9603639714400172E-2</v>
      </c>
    </row>
    <row r="77" spans="1:24" x14ac:dyDescent="0.2">
      <c r="A77" t="s">
        <v>52</v>
      </c>
      <c r="C77" s="12">
        <v>48115.396000000001</v>
      </c>
      <c r="D77" s="12"/>
      <c r="E77">
        <f t="shared" si="1"/>
        <v>9240.5021396359643</v>
      </c>
      <c r="F77">
        <f t="shared" si="2"/>
        <v>9240.5</v>
      </c>
      <c r="G77">
        <f t="shared" si="14"/>
        <v>2.110100002028048E-3</v>
      </c>
      <c r="I77">
        <f t="shared" si="15"/>
        <v>2.110100002028048E-3</v>
      </c>
      <c r="P77">
        <f t="shared" si="4"/>
        <v>-1.3479408355770503E-2</v>
      </c>
      <c r="Q77" s="2">
        <f t="shared" si="5"/>
        <v>33096.896000000001</v>
      </c>
      <c r="S77">
        <f t="shared" si="6"/>
        <v>2.430327708378709E-4</v>
      </c>
      <c r="T77">
        <v>0.02</v>
      </c>
      <c r="U77">
        <f t="shared" si="11"/>
        <v>4.8606554167574177E-6</v>
      </c>
      <c r="W77">
        <v>11200</v>
      </c>
      <c r="X77">
        <f t="shared" si="12"/>
        <v>-3.5179314642466479E-2</v>
      </c>
    </row>
    <row r="78" spans="1:24" x14ac:dyDescent="0.2">
      <c r="A78" t="s">
        <v>52</v>
      </c>
      <c r="C78" s="12">
        <v>48146.434999999998</v>
      </c>
      <c r="D78" s="12"/>
      <c r="E78">
        <f t="shared" si="1"/>
        <v>9271.9756056555889</v>
      </c>
      <c r="F78">
        <f t="shared" si="2"/>
        <v>9272</v>
      </c>
      <c r="G78">
        <f t="shared" si="14"/>
        <v>-2.4057599999650847E-2</v>
      </c>
      <c r="I78">
        <f t="shared" si="15"/>
        <v>-2.4057599999650847E-2</v>
      </c>
      <c r="P78">
        <f t="shared" si="4"/>
        <v>-1.2968884522653171E-2</v>
      </c>
      <c r="Q78" s="2">
        <f t="shared" si="5"/>
        <v>33127.934999999998</v>
      </c>
      <c r="S78">
        <f t="shared" si="6"/>
        <v>1.2295961092980781E-4</v>
      </c>
      <c r="T78">
        <v>0.02</v>
      </c>
      <c r="U78">
        <f t="shared" si="11"/>
        <v>2.4591922185961562E-6</v>
      </c>
      <c r="W78">
        <v>11400</v>
      </c>
      <c r="X78">
        <f t="shared" si="12"/>
        <v>-4.0369516438154014E-2</v>
      </c>
    </row>
    <row r="79" spans="1:24" x14ac:dyDescent="0.2">
      <c r="A79" t="s">
        <v>52</v>
      </c>
      <c r="C79" s="12">
        <v>48187.39</v>
      </c>
      <c r="D79" s="12"/>
      <c r="E79">
        <f t="shared" si="1"/>
        <v>9313.5038701239646</v>
      </c>
      <c r="F79">
        <f t="shared" si="2"/>
        <v>9313.5</v>
      </c>
      <c r="G79">
        <f t="shared" si="14"/>
        <v>3.8167000020621344E-3</v>
      </c>
      <c r="I79">
        <f t="shared" si="15"/>
        <v>3.8167000020621344E-3</v>
      </c>
      <c r="P79">
        <f t="shared" si="4"/>
        <v>-1.2329492336665405E-2</v>
      </c>
      <c r="Q79" s="2">
        <f t="shared" si="5"/>
        <v>33168.89</v>
      </c>
      <c r="S79">
        <f t="shared" si="6"/>
        <v>2.6069952703918387E-4</v>
      </c>
      <c r="T79">
        <v>0.02</v>
      </c>
      <c r="U79">
        <f t="shared" si="11"/>
        <v>5.2139905407836778E-6</v>
      </c>
      <c r="W79">
        <v>11600</v>
      </c>
      <c r="X79">
        <f t="shared" si="12"/>
        <v>-4.480930889150328E-2</v>
      </c>
    </row>
    <row r="80" spans="1:24" x14ac:dyDescent="0.2">
      <c r="A80" t="s">
        <v>52</v>
      </c>
      <c r="C80" s="12">
        <v>48189.357000000004</v>
      </c>
      <c r="D80" s="12"/>
      <c r="E80">
        <f t="shared" si="1"/>
        <v>9315.4984030554624</v>
      </c>
      <c r="F80">
        <f t="shared" si="2"/>
        <v>9315.5</v>
      </c>
      <c r="G80">
        <f t="shared" si="14"/>
        <v>-1.5748999940115027E-3</v>
      </c>
      <c r="I80">
        <f t="shared" si="15"/>
        <v>-1.5748999940115027E-3</v>
      </c>
      <c r="P80">
        <f t="shared" si="4"/>
        <v>-1.2299674066841761E-2</v>
      </c>
      <c r="Q80" s="2">
        <f t="shared" si="5"/>
        <v>33170.857000000004</v>
      </c>
      <c r="S80">
        <f t="shared" si="6"/>
        <v>1.1502077891325213E-4</v>
      </c>
      <c r="T80">
        <v>0.02</v>
      </c>
      <c r="U80">
        <f t="shared" si="11"/>
        <v>2.3004155782650425E-6</v>
      </c>
      <c r="W80">
        <v>11800</v>
      </c>
      <c r="X80">
        <f t="shared" si="12"/>
        <v>-4.8193760971987035E-2</v>
      </c>
    </row>
    <row r="81" spans="1:24" x14ac:dyDescent="0.2">
      <c r="A81" t="s">
        <v>53</v>
      </c>
      <c r="C81" s="12">
        <v>48260.37</v>
      </c>
      <c r="D81" s="12"/>
      <c r="E81">
        <f t="shared" si="1"/>
        <v>9387.5054020712741</v>
      </c>
      <c r="F81">
        <f t="shared" si="2"/>
        <v>9387.5</v>
      </c>
      <c r="G81">
        <f t="shared" si="14"/>
        <v>5.3275000027497299E-3</v>
      </c>
      <c r="I81">
        <f t="shared" si="15"/>
        <v>5.3275000027497299E-3</v>
      </c>
      <c r="P81">
        <f t="shared" si="4"/>
        <v>-1.1291013765224289E-2</v>
      </c>
      <c r="Q81" s="2">
        <f t="shared" si="5"/>
        <v>33241.870000000003</v>
      </c>
      <c r="S81">
        <f t="shared" si="6"/>
        <v>2.7617499985634205E-4</v>
      </c>
      <c r="T81">
        <v>0.02</v>
      </c>
      <c r="U81">
        <f t="shared" si="11"/>
        <v>5.5234999971268411E-6</v>
      </c>
      <c r="W81">
        <v>12000</v>
      </c>
      <c r="X81">
        <f t="shared" si="12"/>
        <v>-5.0302522692989085E-2</v>
      </c>
    </row>
    <row r="82" spans="1:24" x14ac:dyDescent="0.2">
      <c r="A82" t="s">
        <v>54</v>
      </c>
      <c r="C82" s="12">
        <v>48438.419000000002</v>
      </c>
      <c r="D82" s="12"/>
      <c r="E82">
        <f t="shared" si="1"/>
        <v>9568.0466292799083</v>
      </c>
      <c r="F82">
        <f t="shared" si="2"/>
        <v>9568</v>
      </c>
      <c r="P82">
        <f t="shared" si="4"/>
        <v>-9.381079181027846E-3</v>
      </c>
      <c r="Q82" s="2">
        <f t="shared" si="5"/>
        <v>33419.919000000002</v>
      </c>
      <c r="R82">
        <f>+C82-(C$7+F82*C$8)</f>
        <v>4.5985600001586135E-2</v>
      </c>
      <c r="S82">
        <f t="shared" si="6"/>
        <v>8.8004646600714086E-5</v>
      </c>
      <c r="W82">
        <v>12200</v>
      </c>
      <c r="X82">
        <f t="shared" si="12"/>
        <v>-5.1017584181452122E-2</v>
      </c>
    </row>
    <row r="83" spans="1:24" x14ac:dyDescent="0.2">
      <c r="A83" t="s">
        <v>54</v>
      </c>
      <c r="C83" s="12">
        <v>48439.400999999998</v>
      </c>
      <c r="D83" s="12"/>
      <c r="E83">
        <f t="shared" si="1"/>
        <v>9569.0423747495151</v>
      </c>
      <c r="F83">
        <f t="shared" si="2"/>
        <v>9569</v>
      </c>
      <c r="P83">
        <f t="shared" si="4"/>
        <v>-9.3731900213037574E-3</v>
      </c>
      <c r="Q83" s="2">
        <f t="shared" si="5"/>
        <v>33420.900999999998</v>
      </c>
      <c r="R83">
        <f>+C83-(C$7+F83*C$8)</f>
        <v>4.1789800001424737E-2</v>
      </c>
      <c r="S83">
        <f t="shared" si="6"/>
        <v>8.7856691175468334E-5</v>
      </c>
      <c r="T83">
        <v>0.02</v>
      </c>
      <c r="U83">
        <f t="shared" ref="U83:U120" si="16">+T83*S83</f>
        <v>1.7571338235093667E-6</v>
      </c>
      <c r="W83">
        <v>12400</v>
      </c>
      <c r="X83">
        <f t="shared" si="12"/>
        <v>-5.033278666350112E-2</v>
      </c>
    </row>
    <row r="84" spans="1:24" x14ac:dyDescent="0.2">
      <c r="A84" t="s">
        <v>55</v>
      </c>
      <c r="C84" s="12">
        <v>48499.502999999997</v>
      </c>
      <c r="D84" s="12"/>
      <c r="E84">
        <f t="shared" si="1"/>
        <v>9629.9856478804686</v>
      </c>
      <c r="F84">
        <f t="shared" si="2"/>
        <v>9630</v>
      </c>
      <c r="G84">
        <f t="shared" ref="G84:G120" si="17">+C84-(C$7+F84*C$8)</f>
        <v>-1.4154000004054978E-2</v>
      </c>
      <c r="N84">
        <f>+G84</f>
        <v>-1.4154000004054978E-2</v>
      </c>
      <c r="P84">
        <f t="shared" si="4"/>
        <v>-8.951882447663477E-3</v>
      </c>
      <c r="Q84" s="2">
        <f t="shared" si="5"/>
        <v>33481.002999999997</v>
      </c>
      <c r="S84">
        <f t="shared" si="6"/>
        <v>2.7062027070516685E-5</v>
      </c>
      <c r="T84">
        <v>0.02</v>
      </c>
      <c r="U84">
        <f t="shared" si="16"/>
        <v>5.4124054141033367E-7</v>
      </c>
      <c r="W84">
        <v>12600</v>
      </c>
      <c r="X84">
        <f t="shared" si="12"/>
        <v>-4.8354318829774909E-2</v>
      </c>
    </row>
    <row r="85" spans="1:24" x14ac:dyDescent="0.2">
      <c r="A85" t="s">
        <v>55</v>
      </c>
      <c r="C85" s="12">
        <v>48499.504000000001</v>
      </c>
      <c r="D85" s="12"/>
      <c r="E85">
        <f t="shared" ref="E85:E148" si="18">+(C85-C$7)/C$8</f>
        <v>9629.986661877896</v>
      </c>
      <c r="F85">
        <f t="shared" ref="F85:F148" si="19">ROUND(2*E85,0)/2</f>
        <v>9630</v>
      </c>
      <c r="G85">
        <f t="shared" si="17"/>
        <v>-1.3154000000213273E-2</v>
      </c>
      <c r="N85">
        <f>+G85</f>
        <v>-1.3154000000213273E-2</v>
      </c>
      <c r="P85">
        <f t="shared" ref="P85:P148" si="20">R$2+R$3*F85++R$4*F85^2+R$5*SIN(RADIANS(R$6*F85+R$7))</f>
        <v>-8.951882447663477E-3</v>
      </c>
      <c r="Q85" s="2">
        <f t="shared" ref="Q85:Q148" si="21">+C85-15018.5</f>
        <v>33481.004000000001</v>
      </c>
      <c r="S85">
        <f t="shared" ref="S85:S148" si="22">+(P85-G85)^2</f>
        <v>1.7657791925447088E-5</v>
      </c>
      <c r="T85">
        <v>0.02</v>
      </c>
      <c r="U85">
        <f t="shared" si="16"/>
        <v>3.5315583850894177E-7</v>
      </c>
      <c r="W85">
        <v>12800</v>
      </c>
      <c r="X85">
        <f t="shared" ref="X85:X116" si="23">R$2+R$3*W85++R$4*W85^2+R$5*SIN(RADIANS(R$6*W85+R$7))</f>
        <v>-4.5292158575986979E-2</v>
      </c>
    </row>
    <row r="86" spans="1:24" x14ac:dyDescent="0.2">
      <c r="A86" t="s">
        <v>56</v>
      </c>
      <c r="C86" s="12">
        <v>48503.46</v>
      </c>
      <c r="D86" s="12"/>
      <c r="E86">
        <f t="shared" si="18"/>
        <v>9633.9980356841916</v>
      </c>
      <c r="F86">
        <f t="shared" si="19"/>
        <v>9634</v>
      </c>
      <c r="G86">
        <f t="shared" si="17"/>
        <v>-1.9372000024304725E-3</v>
      </c>
      <c r="I86">
        <f t="shared" ref="I86:I103" si="24">+G86</f>
        <v>-1.9372000024304725E-3</v>
      </c>
      <c r="P86">
        <f t="shared" si="20"/>
        <v>-8.9284363873027225E-3</v>
      </c>
      <c r="Q86" s="2">
        <f t="shared" si="21"/>
        <v>33484.959999999999</v>
      </c>
      <c r="S86">
        <f t="shared" si="22"/>
        <v>4.8877386189161609E-5</v>
      </c>
      <c r="T86">
        <v>0.02</v>
      </c>
      <c r="U86">
        <f t="shared" si="16"/>
        <v>9.7754772378323227E-7</v>
      </c>
      <c r="W86">
        <v>13000</v>
      </c>
      <c r="X86">
        <f t="shared" si="23"/>
        <v>-4.1443149870177505E-2</v>
      </c>
    </row>
    <row r="87" spans="1:24" x14ac:dyDescent="0.2">
      <c r="A87" t="s">
        <v>56</v>
      </c>
      <c r="C87" s="12">
        <v>48504.432000000001</v>
      </c>
      <c r="D87" s="12"/>
      <c r="E87">
        <f t="shared" si="18"/>
        <v>9634.9836411795714</v>
      </c>
      <c r="F87">
        <f t="shared" si="19"/>
        <v>9635</v>
      </c>
      <c r="G87">
        <f t="shared" si="17"/>
        <v>-1.6132999997353181E-2</v>
      </c>
      <c r="I87">
        <f t="shared" si="24"/>
        <v>-1.6132999997353181E-2</v>
      </c>
      <c r="P87">
        <f t="shared" si="20"/>
        <v>-8.9226563747077624E-3</v>
      </c>
      <c r="Q87" s="2">
        <f t="shared" si="21"/>
        <v>33485.932000000001</v>
      </c>
      <c r="S87">
        <f t="shared" si="22"/>
        <v>5.1989055156623463E-5</v>
      </c>
      <c r="T87">
        <v>0.02</v>
      </c>
      <c r="U87">
        <f t="shared" si="16"/>
        <v>1.0397811031324693E-6</v>
      </c>
      <c r="W87">
        <v>13200</v>
      </c>
      <c r="X87">
        <f t="shared" si="23"/>
        <v>-3.7167078663658822E-2</v>
      </c>
    </row>
    <row r="88" spans="1:24" x14ac:dyDescent="0.2">
      <c r="A88" t="s">
        <v>56</v>
      </c>
      <c r="C88" s="12">
        <v>48507.394</v>
      </c>
      <c r="D88" s="12"/>
      <c r="E88">
        <f t="shared" si="18"/>
        <v>9637.9871015471781</v>
      </c>
      <c r="F88">
        <f t="shared" si="19"/>
        <v>9638</v>
      </c>
      <c r="G88">
        <f t="shared" si="17"/>
        <v>-1.2720400001853704E-2</v>
      </c>
      <c r="I88">
        <f t="shared" si="24"/>
        <v>-1.2720400001853704E-2</v>
      </c>
      <c r="P88">
        <f t="shared" si="20"/>
        <v>-8.9055122461837201E-3</v>
      </c>
      <c r="Q88" s="2">
        <f t="shared" si="21"/>
        <v>33488.894</v>
      </c>
      <c r="S88">
        <f t="shared" si="22"/>
        <v>1.455336858836077E-5</v>
      </c>
      <c r="T88">
        <v>0.02</v>
      </c>
      <c r="U88">
        <f t="shared" si="16"/>
        <v>2.9106737176721541E-7</v>
      </c>
      <c r="W88">
        <v>13400</v>
      </c>
      <c r="X88">
        <f t="shared" si="23"/>
        <v>-3.2857676003536687E-2</v>
      </c>
    </row>
    <row r="89" spans="1:24" x14ac:dyDescent="0.2">
      <c r="A89" t="s">
        <v>56</v>
      </c>
      <c r="C89" s="12">
        <v>48538.466</v>
      </c>
      <c r="D89" s="12"/>
      <c r="E89">
        <f t="shared" si="18"/>
        <v>9669.4940294817734</v>
      </c>
      <c r="F89">
        <f t="shared" si="19"/>
        <v>9669.5</v>
      </c>
      <c r="G89">
        <f t="shared" si="17"/>
        <v>-5.8881000004475936E-3</v>
      </c>
      <c r="I89">
        <f t="shared" si="24"/>
        <v>-5.8881000004475936E-3</v>
      </c>
      <c r="P89">
        <f t="shared" si="20"/>
        <v>-8.7433585674791051E-3</v>
      </c>
      <c r="Q89" s="2">
        <f t="shared" si="21"/>
        <v>33519.966</v>
      </c>
      <c r="S89">
        <f t="shared" si="22"/>
        <v>8.1525014846068408E-6</v>
      </c>
      <c r="T89">
        <v>0.02</v>
      </c>
      <c r="U89">
        <f t="shared" si="16"/>
        <v>1.6305002969213682E-7</v>
      </c>
      <c r="W89">
        <v>13600</v>
      </c>
      <c r="X89">
        <f t="shared" si="23"/>
        <v>-2.8910885346017649E-2</v>
      </c>
    </row>
    <row r="90" spans="1:24" x14ac:dyDescent="0.2">
      <c r="A90" t="s">
        <v>56</v>
      </c>
      <c r="C90" s="12">
        <v>48546.343999999997</v>
      </c>
      <c r="D90" s="12"/>
      <c r="E90">
        <f t="shared" si="18"/>
        <v>9677.4823011819735</v>
      </c>
      <c r="F90">
        <f t="shared" si="19"/>
        <v>9677.5</v>
      </c>
      <c r="G90">
        <f t="shared" si="17"/>
        <v>-1.7454500004532747E-2</v>
      </c>
      <c r="I90">
        <f t="shared" si="24"/>
        <v>-1.7454500004532747E-2</v>
      </c>
      <c r="P90">
        <f t="shared" si="20"/>
        <v>-8.7074091490791337E-3</v>
      </c>
      <c r="Q90" s="2">
        <f t="shared" si="21"/>
        <v>33527.843999999997</v>
      </c>
      <c r="S90">
        <f t="shared" si="22"/>
        <v>7.651159843356022E-5</v>
      </c>
      <c r="T90">
        <v>0.02</v>
      </c>
      <c r="U90">
        <f t="shared" si="16"/>
        <v>1.5302319686712045E-6</v>
      </c>
      <c r="W90">
        <v>13800</v>
      </c>
      <c r="X90">
        <f t="shared" si="23"/>
        <v>-2.5692951560980906E-2</v>
      </c>
    </row>
    <row r="91" spans="1:24" x14ac:dyDescent="0.2">
      <c r="A91" t="s">
        <v>56</v>
      </c>
      <c r="C91" s="12">
        <v>48548.313999999998</v>
      </c>
      <c r="D91" s="12"/>
      <c r="E91">
        <f t="shared" si="18"/>
        <v>9679.4798761057373</v>
      </c>
      <c r="F91">
        <f t="shared" si="19"/>
        <v>9679.5</v>
      </c>
      <c r="G91">
        <f t="shared" si="17"/>
        <v>-1.9846100003633182E-2</v>
      </c>
      <c r="I91">
        <f t="shared" si="24"/>
        <v>-1.9846100003633182E-2</v>
      </c>
      <c r="P91">
        <f t="shared" si="20"/>
        <v>-8.6987552895370565E-3</v>
      </c>
      <c r="Q91" s="2">
        <f t="shared" si="21"/>
        <v>33529.813999999998</v>
      </c>
      <c r="S91">
        <f t="shared" si="22"/>
        <v>1.2426329417488684E-4</v>
      </c>
      <c r="T91">
        <v>0.02</v>
      </c>
      <c r="U91">
        <f t="shared" si="16"/>
        <v>2.4852658834977371E-6</v>
      </c>
      <c r="W91">
        <v>14000</v>
      </c>
      <c r="X91">
        <f t="shared" si="23"/>
        <v>-2.3510903489057988E-2</v>
      </c>
    </row>
    <row r="92" spans="1:24" x14ac:dyDescent="0.2">
      <c r="A92" t="s">
        <v>56</v>
      </c>
      <c r="C92" s="12">
        <v>48586.290999999997</v>
      </c>
      <c r="D92" s="12"/>
      <c r="E92">
        <f t="shared" si="18"/>
        <v>9717.9884562477328</v>
      </c>
      <c r="F92">
        <f t="shared" si="19"/>
        <v>9718</v>
      </c>
      <c r="G92">
        <f t="shared" si="17"/>
        <v>-1.1384400000679307E-2</v>
      </c>
      <c r="I92">
        <f t="shared" si="24"/>
        <v>-1.1384400000679307E-2</v>
      </c>
      <c r="P92">
        <f t="shared" si="20"/>
        <v>-8.5583634116336987E-3</v>
      </c>
      <c r="Q92" s="2">
        <f t="shared" si="21"/>
        <v>33567.790999999997</v>
      </c>
      <c r="S92">
        <f t="shared" si="22"/>
        <v>7.9864828026245341E-6</v>
      </c>
      <c r="T92">
        <v>0.02</v>
      </c>
      <c r="U92">
        <f t="shared" si="16"/>
        <v>1.597296560524907E-7</v>
      </c>
      <c r="W92">
        <v>14200</v>
      </c>
      <c r="X92">
        <f t="shared" si="23"/>
        <v>-2.2587809004506146E-2</v>
      </c>
    </row>
    <row r="93" spans="1:24" x14ac:dyDescent="0.2">
      <c r="A93" t="s">
        <v>57</v>
      </c>
      <c r="C93" s="12">
        <v>48620.311999999998</v>
      </c>
      <c r="D93" s="12"/>
      <c r="E93">
        <f t="shared" si="18"/>
        <v>9752.4856625834327</v>
      </c>
      <c r="F93">
        <f t="shared" si="19"/>
        <v>9752.5</v>
      </c>
      <c r="G93">
        <f t="shared" si="17"/>
        <v>-1.4139500002784189E-2</v>
      </c>
      <c r="I93">
        <f t="shared" si="24"/>
        <v>-1.4139500002784189E-2</v>
      </c>
      <c r="P93">
        <f t="shared" si="20"/>
        <v>-8.4753094410694937E-3</v>
      </c>
      <c r="Q93" s="2">
        <f t="shared" si="21"/>
        <v>33601.811999999998</v>
      </c>
      <c r="S93">
        <f t="shared" si="22"/>
        <v>3.208305471941783E-5</v>
      </c>
      <c r="T93">
        <v>0.02</v>
      </c>
      <c r="U93">
        <f t="shared" si="16"/>
        <v>6.416610943883566E-7</v>
      </c>
      <c r="W93">
        <v>14400</v>
      </c>
      <c r="X93">
        <f t="shared" si="23"/>
        <v>-2.3044796897868564E-2</v>
      </c>
    </row>
    <row r="94" spans="1:24" x14ac:dyDescent="0.2">
      <c r="A94" t="s">
        <v>57</v>
      </c>
      <c r="C94" s="12">
        <v>48623.28</v>
      </c>
      <c r="D94" s="12"/>
      <c r="E94">
        <f t="shared" si="18"/>
        <v>9755.4952069355786</v>
      </c>
      <c r="F94">
        <f t="shared" si="19"/>
        <v>9755.5</v>
      </c>
      <c r="G94">
        <f t="shared" si="17"/>
        <v>-4.7268999987863936E-3</v>
      </c>
      <c r="I94">
        <f t="shared" si="24"/>
        <v>-4.7268999987863936E-3</v>
      </c>
      <c r="P94">
        <f t="shared" si="20"/>
        <v>-8.4700151254293345E-3</v>
      </c>
      <c r="Q94" s="2">
        <f t="shared" si="21"/>
        <v>33604.78</v>
      </c>
      <c r="S94">
        <f t="shared" si="22"/>
        <v>1.40109108513032E-5</v>
      </c>
      <c r="T94">
        <v>0.02</v>
      </c>
      <c r="U94">
        <f t="shared" si="16"/>
        <v>2.8021821702606399E-7</v>
      </c>
      <c r="W94">
        <v>14600</v>
      </c>
      <c r="X94">
        <f t="shared" si="23"/>
        <v>-2.4891294521727506E-2</v>
      </c>
    </row>
    <row r="95" spans="1:24" x14ac:dyDescent="0.2">
      <c r="A95" t="s">
        <v>58</v>
      </c>
      <c r="C95" s="12">
        <v>48827.444000000003</v>
      </c>
      <c r="D95" s="12"/>
      <c r="E95">
        <f t="shared" si="18"/>
        <v>9962.5169768518608</v>
      </c>
      <c r="F95">
        <f t="shared" si="19"/>
        <v>9962.5</v>
      </c>
      <c r="G95">
        <f t="shared" si="17"/>
        <v>1.674250000360189E-2</v>
      </c>
      <c r="I95">
        <f t="shared" si="24"/>
        <v>1.674250000360189E-2</v>
      </c>
      <c r="P95">
        <f t="shared" si="20"/>
        <v>-8.8632419848625257E-3</v>
      </c>
      <c r="Q95" s="2">
        <f t="shared" si="21"/>
        <v>33808.944000000003</v>
      </c>
      <c r="S95">
        <f t="shared" si="22"/>
        <v>6.5565402277980959E-4</v>
      </c>
      <c r="T95">
        <v>0.02</v>
      </c>
      <c r="U95">
        <f t="shared" si="16"/>
        <v>1.3113080455596192E-5</v>
      </c>
      <c r="W95">
        <v>14800</v>
      </c>
      <c r="X95">
        <f t="shared" si="23"/>
        <v>-2.8024267994828368E-2</v>
      </c>
    </row>
    <row r="96" spans="1:24" x14ac:dyDescent="0.2">
      <c r="A96" t="s">
        <v>59</v>
      </c>
      <c r="C96" s="12">
        <v>48862.42</v>
      </c>
      <c r="D96" s="12"/>
      <c r="E96">
        <f t="shared" si="18"/>
        <v>9997.9825507267396</v>
      </c>
      <c r="F96">
        <f t="shared" si="19"/>
        <v>9998</v>
      </c>
      <c r="G96">
        <f t="shared" si="17"/>
        <v>-1.7208400000527035E-2</v>
      </c>
      <c r="I96">
        <f t="shared" si="24"/>
        <v>-1.7208400000527035E-2</v>
      </c>
      <c r="P96">
        <f t="shared" si="20"/>
        <v>-9.0818552504416221E-3</v>
      </c>
      <c r="Q96" s="2">
        <f t="shared" si="21"/>
        <v>33843.919999999998</v>
      </c>
      <c r="S96">
        <f t="shared" si="22"/>
        <v>6.6040729575140791E-5</v>
      </c>
      <c r="T96">
        <v>0.02</v>
      </c>
      <c r="U96">
        <f t="shared" si="16"/>
        <v>1.3208145915028159E-6</v>
      </c>
      <c r="W96">
        <v>15000</v>
      </c>
      <c r="X96">
        <f t="shared" si="23"/>
        <v>-3.2236526200193752E-2</v>
      </c>
    </row>
    <row r="97" spans="1:24" x14ac:dyDescent="0.2">
      <c r="A97" t="s">
        <v>59</v>
      </c>
      <c r="C97" s="12">
        <v>48946.239999999998</v>
      </c>
      <c r="D97" s="12"/>
      <c r="E97">
        <f t="shared" si="18"/>
        <v>10082.975814741858</v>
      </c>
      <c r="F97">
        <f t="shared" si="19"/>
        <v>10083</v>
      </c>
      <c r="G97">
        <f t="shared" si="17"/>
        <v>-2.3851400001149159E-2</v>
      </c>
      <c r="I97">
        <f t="shared" si="24"/>
        <v>-2.3851400001149159E-2</v>
      </c>
      <c r="P97">
        <f t="shared" si="20"/>
        <v>-9.7833747960935288E-3</v>
      </c>
      <c r="Q97" s="2">
        <f t="shared" si="21"/>
        <v>33927.74</v>
      </c>
      <c r="S97">
        <f t="shared" si="22"/>
        <v>1.9790933317008049E-4</v>
      </c>
      <c r="T97">
        <v>0.02</v>
      </c>
      <c r="U97">
        <f t="shared" si="16"/>
        <v>3.9581866634016097E-6</v>
      </c>
      <c r="W97">
        <v>15200</v>
      </c>
      <c r="X97">
        <f t="shared" si="23"/>
        <v>-3.7233419317913914E-2</v>
      </c>
    </row>
    <row r="98" spans="1:24" x14ac:dyDescent="0.2">
      <c r="A98" t="s">
        <v>60</v>
      </c>
      <c r="C98" s="12">
        <v>49217.455999999998</v>
      </c>
      <c r="D98" s="12"/>
      <c r="E98">
        <f t="shared" si="18"/>
        <v>10357.988139880537</v>
      </c>
      <c r="F98">
        <f t="shared" si="19"/>
        <v>10358</v>
      </c>
      <c r="G98">
        <f t="shared" si="17"/>
        <v>-1.1696399997163098E-2</v>
      </c>
      <c r="I98">
        <f t="shared" si="24"/>
        <v>-1.1696399997163098E-2</v>
      </c>
      <c r="P98">
        <f t="shared" si="20"/>
        <v>-1.3684448676933905E-2</v>
      </c>
      <c r="Q98" s="2">
        <f t="shared" si="21"/>
        <v>34198.955999999998</v>
      </c>
      <c r="S98">
        <f t="shared" si="22"/>
        <v>3.9523375531384471E-6</v>
      </c>
      <c r="T98">
        <v>0.02</v>
      </c>
      <c r="U98">
        <f t="shared" si="16"/>
        <v>7.9046751062768943E-8</v>
      </c>
      <c r="W98">
        <v>15400</v>
      </c>
      <c r="X98">
        <f t="shared" si="23"/>
        <v>-4.2656586077206411E-2</v>
      </c>
    </row>
    <row r="99" spans="1:24" x14ac:dyDescent="0.2">
      <c r="A99" t="s">
        <v>60</v>
      </c>
      <c r="C99" s="12">
        <v>49218.421999999999</v>
      </c>
      <c r="D99" s="12"/>
      <c r="E99">
        <f t="shared" si="18"/>
        <v>10358.967661391378</v>
      </c>
      <c r="F99">
        <f t="shared" si="19"/>
        <v>10359</v>
      </c>
      <c r="G99">
        <f t="shared" si="17"/>
        <v>-3.1892200000584126E-2</v>
      </c>
      <c r="I99">
        <f t="shared" si="24"/>
        <v>-3.1892200000584126E-2</v>
      </c>
      <c r="P99">
        <f t="shared" si="20"/>
        <v>-1.3702843878678074E-2</v>
      </c>
      <c r="Q99" s="2">
        <f t="shared" si="21"/>
        <v>34199.921999999999</v>
      </c>
      <c r="S99">
        <f t="shared" si="22"/>
        <v>3.3085267612952116E-4</v>
      </c>
      <c r="T99">
        <v>0.02</v>
      </c>
      <c r="U99">
        <f t="shared" si="16"/>
        <v>6.6170535225904229E-6</v>
      </c>
      <c r="W99">
        <v>15600</v>
      </c>
      <c r="X99">
        <f t="shared" si="23"/>
        <v>-4.8112835822009453E-2</v>
      </c>
    </row>
    <row r="100" spans="1:24" x14ac:dyDescent="0.2">
      <c r="A100" t="s">
        <v>61</v>
      </c>
      <c r="C100" s="12">
        <v>49897.42</v>
      </c>
      <c r="D100" s="12"/>
      <c r="E100">
        <f t="shared" si="18"/>
        <v>11047.46988376953</v>
      </c>
      <c r="F100">
        <f t="shared" si="19"/>
        <v>11047.5</v>
      </c>
      <c r="G100">
        <f t="shared" si="17"/>
        <v>-2.9700500002945773E-2</v>
      </c>
      <c r="I100">
        <f t="shared" si="24"/>
        <v>-2.9700500002945773E-2</v>
      </c>
      <c r="P100">
        <f t="shared" si="20"/>
        <v>-3.0941942578405643E-2</v>
      </c>
      <c r="Q100" s="2">
        <f t="shared" si="21"/>
        <v>34878.92</v>
      </c>
      <c r="S100">
        <f t="shared" si="22"/>
        <v>1.541179668164434E-6</v>
      </c>
      <c r="T100">
        <v>0.02</v>
      </c>
      <c r="U100">
        <f t="shared" si="16"/>
        <v>3.0823593363288677E-8</v>
      </c>
      <c r="W100">
        <v>15800</v>
      </c>
      <c r="X100">
        <f t="shared" si="23"/>
        <v>-5.3205837644951473E-2</v>
      </c>
    </row>
    <row r="101" spans="1:24" x14ac:dyDescent="0.2">
      <c r="A101" t="s">
        <v>62</v>
      </c>
      <c r="C101" s="12">
        <v>49928.478999999999</v>
      </c>
      <c r="D101" s="12"/>
      <c r="E101">
        <f t="shared" si="18"/>
        <v>11078.963629737624</v>
      </c>
      <c r="F101">
        <f t="shared" si="19"/>
        <v>11079</v>
      </c>
      <c r="G101">
        <f t="shared" si="17"/>
        <v>-3.5868200000550132E-2</v>
      </c>
      <c r="I101">
        <f t="shared" si="24"/>
        <v>-3.5868200000550132E-2</v>
      </c>
      <c r="P101">
        <f t="shared" si="20"/>
        <v>-3.1827123168074969E-2</v>
      </c>
      <c r="Q101" s="2">
        <f t="shared" si="21"/>
        <v>34909.978999999999</v>
      </c>
      <c r="S101">
        <f t="shared" si="22"/>
        <v>1.6330301965967494E-5</v>
      </c>
      <c r="T101">
        <v>0.02</v>
      </c>
      <c r="U101">
        <f t="shared" si="16"/>
        <v>3.2660603931934991E-7</v>
      </c>
      <c r="W101">
        <v>16000</v>
      </c>
      <c r="X101">
        <f t="shared" si="23"/>
        <v>-5.7568062609339124E-2</v>
      </c>
    </row>
    <row r="102" spans="1:24" x14ac:dyDescent="0.2">
      <c r="A102" t="s">
        <v>62</v>
      </c>
      <c r="C102" s="12">
        <v>49933.421999999999</v>
      </c>
      <c r="D102" s="12"/>
      <c r="E102">
        <f t="shared" si="18"/>
        <v>11083.975819000647</v>
      </c>
      <c r="F102">
        <f t="shared" si="19"/>
        <v>11084</v>
      </c>
      <c r="G102">
        <f t="shared" si="17"/>
        <v>-2.3847199998272117E-2</v>
      </c>
      <c r="I102">
        <f t="shared" si="24"/>
        <v>-2.3847199998272117E-2</v>
      </c>
      <c r="P102">
        <f t="shared" si="20"/>
        <v>-3.1967329050404926E-2</v>
      </c>
      <c r="Q102" s="2">
        <f t="shared" si="21"/>
        <v>34914.921999999999</v>
      </c>
      <c r="S102">
        <f t="shared" si="22"/>
        <v>6.5936495823291265E-5</v>
      </c>
      <c r="T102">
        <v>0.02</v>
      </c>
      <c r="U102">
        <f t="shared" si="16"/>
        <v>1.3187299164658254E-6</v>
      </c>
      <c r="W102">
        <v>16200</v>
      </c>
      <c r="X102">
        <f t="shared" si="23"/>
        <v>-6.0890404681223941E-2</v>
      </c>
    </row>
    <row r="103" spans="1:24" x14ac:dyDescent="0.2">
      <c r="A103" t="s">
        <v>62</v>
      </c>
      <c r="C103" s="12">
        <v>49970.394999999997</v>
      </c>
      <c r="D103" s="12"/>
      <c r="E103">
        <f t="shared" si="18"/>
        <v>11121.466345729719</v>
      </c>
      <c r="F103">
        <f t="shared" si="19"/>
        <v>11121.5</v>
      </c>
      <c r="G103">
        <f t="shared" si="17"/>
        <v>-3.3189700006914791E-2</v>
      </c>
      <c r="I103">
        <f t="shared" si="24"/>
        <v>-3.3189700006914791E-2</v>
      </c>
      <c r="P103">
        <f t="shared" si="20"/>
        <v>-3.3015277821833097E-2</v>
      </c>
      <c r="Q103" s="2">
        <f t="shared" si="21"/>
        <v>34951.894999999997</v>
      </c>
      <c r="S103">
        <f t="shared" si="22"/>
        <v>3.042309864867254E-8</v>
      </c>
      <c r="T103">
        <v>0.02</v>
      </c>
      <c r="U103">
        <f t="shared" si="16"/>
        <v>6.0846197297345082E-10</v>
      </c>
      <c r="W103">
        <v>16400</v>
      </c>
      <c r="X103">
        <f t="shared" si="23"/>
        <v>-6.2947093077570987E-2</v>
      </c>
    </row>
    <row r="104" spans="1:24" x14ac:dyDescent="0.2">
      <c r="A104" t="s">
        <v>41</v>
      </c>
      <c r="C104" s="12">
        <v>49988.631999999998</v>
      </c>
      <c r="D104" s="12" t="s">
        <v>25</v>
      </c>
      <c r="E104">
        <f t="shared" si="18"/>
        <v>11139.958616737162</v>
      </c>
      <c r="F104">
        <f t="shared" si="19"/>
        <v>11140</v>
      </c>
      <c r="G104">
        <f t="shared" si="17"/>
        <v>-4.0812000006553717E-2</v>
      </c>
      <c r="J104">
        <f>+G104</f>
        <v>-4.0812000006553717E-2</v>
      </c>
      <c r="P104">
        <f t="shared" si="20"/>
        <v>-3.3529403401312038E-2</v>
      </c>
      <c r="Q104" s="2">
        <f t="shared" si="21"/>
        <v>34970.131999999998</v>
      </c>
      <c r="S104">
        <f t="shared" si="22"/>
        <v>5.303621331467762E-5</v>
      </c>
      <c r="T104">
        <v>0.02</v>
      </c>
      <c r="U104">
        <f t="shared" si="16"/>
        <v>1.0607242662935524E-6</v>
      </c>
      <c r="W104">
        <v>16600</v>
      </c>
      <c r="X104">
        <f t="shared" si="23"/>
        <v>-6.3613888224070922E-2</v>
      </c>
    </row>
    <row r="105" spans="1:24" x14ac:dyDescent="0.2">
      <c r="A105" t="s">
        <v>41</v>
      </c>
      <c r="C105" s="12">
        <v>49992.589</v>
      </c>
      <c r="D105" s="12" t="s">
        <v>25</v>
      </c>
      <c r="E105">
        <f t="shared" si="18"/>
        <v>11143.971004540883</v>
      </c>
      <c r="F105">
        <f t="shared" si="19"/>
        <v>11144</v>
      </c>
      <c r="G105">
        <f t="shared" si="17"/>
        <v>-2.8595199997653253E-2</v>
      </c>
      <c r="J105">
        <f>+G105</f>
        <v>-2.8595199997653253E-2</v>
      </c>
      <c r="P105">
        <f t="shared" si="20"/>
        <v>-3.3640272283409406E-2</v>
      </c>
      <c r="Q105" s="2">
        <f t="shared" si="21"/>
        <v>34974.089</v>
      </c>
      <c r="S105">
        <f t="shared" si="22"/>
        <v>2.545275436850481E-5</v>
      </c>
      <c r="T105">
        <v>0.02</v>
      </c>
      <c r="U105">
        <f t="shared" si="16"/>
        <v>5.0905508737009617E-7</v>
      </c>
      <c r="W105">
        <v>16800</v>
      </c>
      <c r="X105">
        <f t="shared" si="23"/>
        <v>-6.2878094822474778E-2</v>
      </c>
    </row>
    <row r="106" spans="1:24" x14ac:dyDescent="0.2">
      <c r="A106" t="s">
        <v>41</v>
      </c>
      <c r="C106" s="12">
        <v>50026.602700000003</v>
      </c>
      <c r="D106" s="12" t="s">
        <v>25</v>
      </c>
      <c r="E106">
        <f t="shared" si="18"/>
        <v>11178.460808695396</v>
      </c>
      <c r="F106">
        <f t="shared" si="19"/>
        <v>11178.5</v>
      </c>
      <c r="G106">
        <f t="shared" si="17"/>
        <v>-3.8650299997243565E-2</v>
      </c>
      <c r="J106">
        <f>+G106</f>
        <v>-3.8650299997243565E-2</v>
      </c>
      <c r="P106">
        <f t="shared" si="20"/>
        <v>-3.4591562831556663E-2</v>
      </c>
      <c r="Q106" s="2">
        <f t="shared" si="21"/>
        <v>35008.102700000003</v>
      </c>
      <c r="S106">
        <f t="shared" si="22"/>
        <v>1.6473347380128142E-5</v>
      </c>
      <c r="T106">
        <v>0.02</v>
      </c>
      <c r="U106">
        <f t="shared" si="16"/>
        <v>3.2946694760256282E-7</v>
      </c>
      <c r="W106">
        <v>17000</v>
      </c>
      <c r="X106">
        <f t="shared" si="23"/>
        <v>-6.083958502599468E-2</v>
      </c>
    </row>
    <row r="107" spans="1:24" x14ac:dyDescent="0.2">
      <c r="A107" t="s">
        <v>41</v>
      </c>
      <c r="C107" s="12">
        <v>50026.6034</v>
      </c>
      <c r="D107" s="12" t="s">
        <v>25</v>
      </c>
      <c r="E107">
        <f t="shared" si="18"/>
        <v>11178.46151849359</v>
      </c>
      <c r="F107">
        <f t="shared" si="19"/>
        <v>11178.5</v>
      </c>
      <c r="G107">
        <f t="shared" si="17"/>
        <v>-3.7950300000375137E-2</v>
      </c>
      <c r="J107">
        <f>+G107</f>
        <v>-3.7950300000375137E-2</v>
      </c>
      <c r="P107">
        <f t="shared" si="20"/>
        <v>-3.4591562831556663E-2</v>
      </c>
      <c r="Q107" s="2">
        <f t="shared" si="21"/>
        <v>35008.1034</v>
      </c>
      <c r="S107">
        <f t="shared" si="22"/>
        <v>1.1281115369202736E-5</v>
      </c>
      <c r="T107">
        <v>0.02</v>
      </c>
      <c r="U107">
        <f t="shared" si="16"/>
        <v>2.2562230738405473E-7</v>
      </c>
      <c r="W107">
        <v>17200</v>
      </c>
      <c r="X107">
        <f t="shared" si="23"/>
        <v>-5.7702749260122602E-2</v>
      </c>
    </row>
    <row r="108" spans="1:24" x14ac:dyDescent="0.2">
      <c r="A108" t="s">
        <v>63</v>
      </c>
      <c r="C108" s="12">
        <v>50042.404999999999</v>
      </c>
      <c r="D108" s="12"/>
      <c r="E108">
        <f t="shared" si="18"/>
        <v>11194.484300176495</v>
      </c>
      <c r="F108">
        <f t="shared" si="19"/>
        <v>11194.5</v>
      </c>
      <c r="G108">
        <f t="shared" si="17"/>
        <v>-1.5483100003621075E-2</v>
      </c>
      <c r="I108">
        <f t="shared" ref="I108:I117" si="25">+G108</f>
        <v>-1.5483100003621075E-2</v>
      </c>
      <c r="P108">
        <f t="shared" si="20"/>
        <v>-3.5029367132939179E-2</v>
      </c>
      <c r="Q108" s="2">
        <f t="shared" si="21"/>
        <v>35023.904999999999</v>
      </c>
      <c r="S108">
        <f t="shared" si="22"/>
        <v>3.8205655869066142E-4</v>
      </c>
      <c r="T108">
        <v>0.02</v>
      </c>
      <c r="U108">
        <f t="shared" si="16"/>
        <v>7.6411311738132277E-6</v>
      </c>
      <c r="W108">
        <v>17400</v>
      </c>
      <c r="X108">
        <f t="shared" si="23"/>
        <v>-5.3760023411093628E-2</v>
      </c>
    </row>
    <row r="109" spans="1:24" x14ac:dyDescent="0.2">
      <c r="A109" t="s">
        <v>64</v>
      </c>
      <c r="C109" s="12">
        <v>50290.415999999997</v>
      </c>
      <c r="D109" s="12"/>
      <c r="E109">
        <f t="shared" si="18"/>
        <v>11445.966815109126</v>
      </c>
      <c r="F109">
        <f t="shared" si="19"/>
        <v>11446</v>
      </c>
      <c r="G109">
        <f t="shared" si="17"/>
        <v>-3.2726800003729295E-2</v>
      </c>
      <c r="I109">
        <f t="shared" si="25"/>
        <v>-3.2726800003729295E-2</v>
      </c>
      <c r="P109">
        <f t="shared" si="20"/>
        <v>-4.1469347566231482E-2</v>
      </c>
      <c r="Q109" s="2">
        <f t="shared" si="21"/>
        <v>35271.915999999997</v>
      </c>
      <c r="S109">
        <f t="shared" si="22"/>
        <v>7.6432137882612936E-5</v>
      </c>
      <c r="T109">
        <v>0.02</v>
      </c>
      <c r="U109">
        <f t="shared" si="16"/>
        <v>1.5286427576522588E-6</v>
      </c>
      <c r="W109">
        <v>17600</v>
      </c>
      <c r="X109">
        <f t="shared" si="23"/>
        <v>-4.9368320005433612E-2</v>
      </c>
    </row>
    <row r="110" spans="1:24" x14ac:dyDescent="0.2">
      <c r="A110" t="s">
        <v>65</v>
      </c>
      <c r="C110" s="12">
        <v>50331.35</v>
      </c>
      <c r="D110" s="12"/>
      <c r="E110">
        <f t="shared" si="18"/>
        <v>11487.473785631615</v>
      </c>
      <c r="F110">
        <f t="shared" si="19"/>
        <v>11487.5</v>
      </c>
      <c r="G110">
        <f t="shared" si="17"/>
        <v>-2.5852500002656598E-2</v>
      </c>
      <c r="I110">
        <f t="shared" si="25"/>
        <v>-2.5852500002656598E-2</v>
      </c>
      <c r="P110">
        <f t="shared" si="20"/>
        <v>-4.2423926161532219E-2</v>
      </c>
      <c r="Q110" s="2">
        <f t="shared" si="21"/>
        <v>35312.85</v>
      </c>
      <c r="S110">
        <f t="shared" si="22"/>
        <v>2.7461216493906721E-4</v>
      </c>
      <c r="T110">
        <v>0.02</v>
      </c>
      <c r="U110">
        <f t="shared" si="16"/>
        <v>5.4922432987813445E-6</v>
      </c>
      <c r="W110">
        <v>17800</v>
      </c>
      <c r="X110">
        <f t="shared" si="23"/>
        <v>-4.4920262905662083E-2</v>
      </c>
    </row>
    <row r="111" spans="1:24" x14ac:dyDescent="0.2">
      <c r="A111" t="s">
        <v>66</v>
      </c>
      <c r="C111" s="12">
        <v>50368.315999999999</v>
      </c>
      <c r="D111" s="12"/>
      <c r="E111">
        <f t="shared" si="18"/>
        <v>11524.957214378726</v>
      </c>
      <c r="F111">
        <f t="shared" si="19"/>
        <v>11525</v>
      </c>
      <c r="G111">
        <f t="shared" si="17"/>
        <v>-4.2195000001811422E-2</v>
      </c>
      <c r="I111">
        <f t="shared" si="25"/>
        <v>-4.2195000001811422E-2</v>
      </c>
      <c r="P111">
        <f t="shared" si="20"/>
        <v>-4.3253299193069486E-2</v>
      </c>
      <c r="Q111" s="2">
        <f t="shared" si="21"/>
        <v>35349.815999999999</v>
      </c>
      <c r="S111">
        <f t="shared" si="22"/>
        <v>1.1199971782174715E-6</v>
      </c>
      <c r="T111">
        <v>0.02</v>
      </c>
      <c r="U111">
        <f t="shared" si="16"/>
        <v>2.2399943564349429E-8</v>
      </c>
      <c r="W111">
        <v>18000</v>
      </c>
      <c r="X111">
        <f t="shared" si="23"/>
        <v>-4.0812543856952571E-2</v>
      </c>
    </row>
    <row r="112" spans="1:24" x14ac:dyDescent="0.2">
      <c r="A112" t="s">
        <v>65</v>
      </c>
      <c r="C112" s="12">
        <v>50369.311999999998</v>
      </c>
      <c r="D112" s="12"/>
      <c r="E112">
        <f t="shared" si="18"/>
        <v>11525.967155812263</v>
      </c>
      <c r="F112">
        <f t="shared" si="19"/>
        <v>11526</v>
      </c>
      <c r="G112">
        <f t="shared" si="17"/>
        <v>-3.2390799999120645E-2</v>
      </c>
      <c r="I112">
        <f t="shared" si="25"/>
        <v>-3.2390799999120645E-2</v>
      </c>
      <c r="P112">
        <f t="shared" si="20"/>
        <v>-4.3274964520082448E-2</v>
      </c>
      <c r="Q112" s="2">
        <f t="shared" si="21"/>
        <v>35350.811999999998</v>
      </c>
      <c r="S112">
        <f t="shared" si="22"/>
        <v>1.1846503731936368E-4</v>
      </c>
      <c r="T112">
        <v>0.02</v>
      </c>
      <c r="U112">
        <f t="shared" si="16"/>
        <v>2.3693007463872735E-6</v>
      </c>
      <c r="W112">
        <v>18200</v>
      </c>
      <c r="X112">
        <f t="shared" si="23"/>
        <v>-3.7413951183482841E-2</v>
      </c>
    </row>
    <row r="113" spans="1:24" x14ac:dyDescent="0.2">
      <c r="A113" t="s">
        <v>67</v>
      </c>
      <c r="C113" s="12">
        <v>50645.421000000002</v>
      </c>
      <c r="D113" s="12"/>
      <c r="E113">
        <f t="shared" si="18"/>
        <v>11805.940970342808</v>
      </c>
      <c r="F113">
        <f t="shared" si="19"/>
        <v>11806</v>
      </c>
      <c r="G113">
        <f t="shared" si="17"/>
        <v>-5.8214799995766953E-2</v>
      </c>
      <c r="I113">
        <f t="shared" si="25"/>
        <v>-5.8214799995766953E-2</v>
      </c>
      <c r="P113">
        <f t="shared" si="20"/>
        <v>-4.8276440239826038E-2</v>
      </c>
      <c r="Q113" s="2">
        <f t="shared" si="21"/>
        <v>35626.921000000002</v>
      </c>
      <c r="S113">
        <f t="shared" si="22"/>
        <v>9.8770994638505962E-5</v>
      </c>
      <c r="T113">
        <v>0.02</v>
      </c>
      <c r="U113">
        <f t="shared" si="16"/>
        <v>1.9754198927701193E-6</v>
      </c>
      <c r="W113">
        <v>18400</v>
      </c>
      <c r="X113">
        <f t="shared" si="23"/>
        <v>-3.5035647356248201E-2</v>
      </c>
    </row>
    <row r="114" spans="1:24" x14ac:dyDescent="0.2">
      <c r="A114" t="s">
        <v>67</v>
      </c>
      <c r="C114" s="12">
        <v>50684.394</v>
      </c>
      <c r="D114" s="12"/>
      <c r="E114">
        <f t="shared" si="18"/>
        <v>11845.45949191834</v>
      </c>
      <c r="F114">
        <f t="shared" si="19"/>
        <v>11845.5</v>
      </c>
      <c r="G114">
        <f t="shared" si="17"/>
        <v>-3.9948899997398257E-2</v>
      </c>
      <c r="I114">
        <f t="shared" si="25"/>
        <v>-3.9948899997398257E-2</v>
      </c>
      <c r="P114">
        <f t="shared" si="20"/>
        <v>-4.8791571250462989E-2</v>
      </c>
      <c r="Q114" s="2">
        <f t="shared" si="21"/>
        <v>35665.894</v>
      </c>
      <c r="S114">
        <f t="shared" si="22"/>
        <v>7.8192834889777402E-5</v>
      </c>
      <c r="T114">
        <v>0.02</v>
      </c>
      <c r="U114">
        <f t="shared" si="16"/>
        <v>1.5638566977955481E-6</v>
      </c>
      <c r="W114">
        <v>18600</v>
      </c>
      <c r="X114">
        <f t="shared" si="23"/>
        <v>-3.3906090906699812E-2</v>
      </c>
    </row>
    <row r="115" spans="1:24" x14ac:dyDescent="0.2">
      <c r="A115" t="s">
        <v>68</v>
      </c>
      <c r="C115" s="12">
        <v>50718.402999999998</v>
      </c>
      <c r="D115" s="12"/>
      <c r="E115">
        <f t="shared" si="18"/>
        <v>11879.944530284958</v>
      </c>
      <c r="F115">
        <f t="shared" si="19"/>
        <v>11880</v>
      </c>
      <c r="G115">
        <f t="shared" si="17"/>
        <v>-5.4704000001947861E-2</v>
      </c>
      <c r="I115">
        <f t="shared" si="25"/>
        <v>-5.4704000001947861E-2</v>
      </c>
      <c r="P115">
        <f t="shared" si="20"/>
        <v>-4.9199392622045313E-2</v>
      </c>
      <c r="Q115" s="2">
        <f t="shared" si="21"/>
        <v>35699.902999999998</v>
      </c>
      <c r="S115">
        <f t="shared" si="22"/>
        <v>3.0300702406877601E-5</v>
      </c>
      <c r="T115">
        <v>0.02</v>
      </c>
      <c r="U115">
        <f t="shared" si="16"/>
        <v>6.0601404813755204E-7</v>
      </c>
      <c r="W115">
        <v>18800</v>
      </c>
      <c r="X115">
        <f t="shared" si="23"/>
        <v>-3.4152623850306305E-2</v>
      </c>
    </row>
    <row r="116" spans="1:24" x14ac:dyDescent="0.2">
      <c r="A116" t="s">
        <v>68</v>
      </c>
      <c r="C116" s="12">
        <v>50727.313999999998</v>
      </c>
      <c r="D116" s="12"/>
      <c r="E116">
        <f t="shared" si="18"/>
        <v>11888.980261323359</v>
      </c>
      <c r="F116">
        <f t="shared" si="19"/>
        <v>11889</v>
      </c>
      <c r="G116">
        <f t="shared" si="17"/>
        <v>-1.9466199999442324E-2</v>
      </c>
      <c r="I116">
        <f t="shared" si="25"/>
        <v>-1.9466199999442324E-2</v>
      </c>
      <c r="P116">
        <f t="shared" si="20"/>
        <v>-4.9299227160790257E-2</v>
      </c>
      <c r="Q116" s="2">
        <f t="shared" si="21"/>
        <v>35708.813999999998</v>
      </c>
      <c r="S116">
        <f t="shared" si="22"/>
        <v>8.9000950960972354E-4</v>
      </c>
      <c r="T116">
        <v>0.02</v>
      </c>
      <c r="U116">
        <f t="shared" si="16"/>
        <v>1.7800190192194471E-5</v>
      </c>
      <c r="W116">
        <v>19000</v>
      </c>
      <c r="X116">
        <f t="shared" si="23"/>
        <v>-3.579120857850214E-2</v>
      </c>
    </row>
    <row r="117" spans="1:24" x14ac:dyDescent="0.2">
      <c r="A117" t="s">
        <v>69</v>
      </c>
      <c r="C117" s="12">
        <v>50748.482000000004</v>
      </c>
      <c r="D117" s="12"/>
      <c r="E117">
        <f t="shared" si="18"/>
        <v>11910.44455877829</v>
      </c>
      <c r="F117">
        <f t="shared" si="19"/>
        <v>11910.5</v>
      </c>
      <c r="G117">
        <f t="shared" si="17"/>
        <v>-5.4675899998983368E-2</v>
      </c>
      <c r="I117">
        <f t="shared" si="25"/>
        <v>-5.4675899998983368E-2</v>
      </c>
      <c r="P117">
        <f t="shared" si="20"/>
        <v>-4.9526628695693825E-2</v>
      </c>
      <c r="Q117" s="2">
        <f t="shared" si="21"/>
        <v>35729.982000000004</v>
      </c>
      <c r="S117">
        <f t="shared" si="22"/>
        <v>2.651499495488119E-5</v>
      </c>
      <c r="T117">
        <v>0.02</v>
      </c>
      <c r="U117">
        <f t="shared" si="16"/>
        <v>5.3029989909762381E-7</v>
      </c>
      <c r="W117">
        <v>19200</v>
      </c>
      <c r="X117">
        <f t="shared" ref="X117:X139" si="26">R$2+R$3*W117++R$4*W117^2+R$5*SIN(RADIANS(R$6*W117+R$7))</f>
        <v>-3.8725141372468214E-2</v>
      </c>
    </row>
    <row r="118" spans="1:24" x14ac:dyDescent="0.2">
      <c r="A118" t="s">
        <v>70</v>
      </c>
      <c r="C118" s="19">
        <v>51426.496599999999</v>
      </c>
      <c r="D118" s="12">
        <v>6.9999999999999999E-4</v>
      </c>
      <c r="E118">
        <f t="shared" si="18"/>
        <v>12597.949616090435</v>
      </c>
      <c r="F118">
        <f t="shared" si="19"/>
        <v>12598</v>
      </c>
      <c r="G118">
        <f t="shared" si="17"/>
        <v>-4.9688400002196431E-2</v>
      </c>
      <c r="K118">
        <f>+G118</f>
        <v>-4.9688400002196431E-2</v>
      </c>
      <c r="P118">
        <f t="shared" si="20"/>
        <v>-4.837989665578582E-2</v>
      </c>
      <c r="Q118" s="2">
        <f t="shared" si="21"/>
        <v>36407.996599999999</v>
      </c>
      <c r="S118">
        <f t="shared" si="22"/>
        <v>1.7121810075677676E-6</v>
      </c>
      <c r="T118">
        <v>1</v>
      </c>
      <c r="U118">
        <f t="shared" si="16"/>
        <v>1.7121810075677676E-6</v>
      </c>
      <c r="W118">
        <v>19400</v>
      </c>
      <c r="X118">
        <f t="shared" si="26"/>
        <v>-4.2752846222882265E-2</v>
      </c>
    </row>
    <row r="119" spans="1:24" x14ac:dyDescent="0.2">
      <c r="A119" s="4" t="s">
        <v>71</v>
      </c>
      <c r="B119" s="11"/>
      <c r="C119" s="19">
        <v>51832.817349999998</v>
      </c>
      <c r="D119" s="12">
        <v>6.9999999999999994E-5</v>
      </c>
      <c r="E119">
        <f t="shared" si="18"/>
        <v>13009.957809595213</v>
      </c>
      <c r="F119">
        <f t="shared" si="19"/>
        <v>13010</v>
      </c>
      <c r="G119">
        <f t="shared" si="17"/>
        <v>-4.1607999999541789E-2</v>
      </c>
      <c r="L119">
        <f>+G119</f>
        <v>-4.1607999999541789E-2</v>
      </c>
      <c r="P119">
        <f t="shared" si="20"/>
        <v>-4.1236302336894314E-2</v>
      </c>
      <c r="Q119" s="2">
        <f t="shared" si="21"/>
        <v>36814.317349999998</v>
      </c>
      <c r="S119">
        <f t="shared" si="22"/>
        <v>1.381591524175967E-7</v>
      </c>
      <c r="T119">
        <v>1</v>
      </c>
      <c r="U119">
        <f t="shared" si="16"/>
        <v>1.381591524175967E-7</v>
      </c>
      <c r="W119">
        <v>19600</v>
      </c>
      <c r="X119">
        <f t="shared" si="26"/>
        <v>-4.7584120814064275E-2</v>
      </c>
    </row>
    <row r="120" spans="1:24" x14ac:dyDescent="0.2">
      <c r="A120" t="s">
        <v>72</v>
      </c>
      <c r="C120" s="19">
        <v>52135.59</v>
      </c>
      <c r="D120" s="12">
        <v>5.0000000000000001E-3</v>
      </c>
      <c r="E120">
        <f t="shared" si="18"/>
        <v>13316.968496519654</v>
      </c>
      <c r="F120">
        <f t="shared" si="19"/>
        <v>13317</v>
      </c>
      <c r="G120">
        <f t="shared" si="17"/>
        <v>-3.1068600001162849E-2</v>
      </c>
      <c r="I120">
        <f>+G120</f>
        <v>-3.1068600001162849E-2</v>
      </c>
      <c r="P120">
        <f t="shared" si="20"/>
        <v>-3.4624401492607024E-2</v>
      </c>
      <c r="Q120" s="2">
        <f t="shared" si="21"/>
        <v>37117.089999999997</v>
      </c>
      <c r="S120">
        <f t="shared" si="22"/>
        <v>1.2643724246556615E-5</v>
      </c>
      <c r="T120">
        <v>0.2</v>
      </c>
      <c r="U120">
        <f t="shared" si="16"/>
        <v>2.5287448493113231E-6</v>
      </c>
      <c r="W120">
        <v>19800</v>
      </c>
      <c r="X120">
        <f t="shared" si="26"/>
        <v>-5.2863525330189828E-2</v>
      </c>
    </row>
    <row r="121" spans="1:24" x14ac:dyDescent="0.2">
      <c r="A121" t="s">
        <v>73</v>
      </c>
      <c r="C121" s="19">
        <v>52151.406199999998</v>
      </c>
      <c r="D121" s="12">
        <v>2.2000000000000001E-3</v>
      </c>
      <c r="E121">
        <f t="shared" si="18"/>
        <v>13333.006082564942</v>
      </c>
      <c r="F121">
        <f t="shared" si="19"/>
        <v>13333</v>
      </c>
      <c r="P121">
        <f t="shared" si="20"/>
        <v>-3.4280250983697053E-2</v>
      </c>
      <c r="Q121" s="2">
        <f t="shared" si="21"/>
        <v>37132.906199999998</v>
      </c>
      <c r="R121" s="53">
        <f>+C121-(C$7+F121*C$8)</f>
        <v>5.9985999978380278E-3</v>
      </c>
      <c r="S121">
        <f t="shared" si="22"/>
        <v>1.1751356075052628E-3</v>
      </c>
      <c r="W121">
        <v>20000</v>
      </c>
      <c r="X121">
        <f t="shared" si="26"/>
        <v>-5.8199029066718991E-2</v>
      </c>
    </row>
    <row r="122" spans="1:24" x14ac:dyDescent="0.2">
      <c r="A122" t="s">
        <v>72</v>
      </c>
      <c r="C122" s="19">
        <v>52224.346299999997</v>
      </c>
      <c r="D122" s="12">
        <v>5.9999999999999995E-4</v>
      </c>
      <c r="E122">
        <f t="shared" si="18"/>
        <v>13406.96715601506</v>
      </c>
      <c r="F122">
        <f t="shared" si="19"/>
        <v>13407</v>
      </c>
      <c r="G122">
        <f>+C122-(C$7+F122*C$8)</f>
        <v>-3.2390600004873704E-2</v>
      </c>
      <c r="I122">
        <f>+G122</f>
        <v>-3.2390600004873704E-2</v>
      </c>
      <c r="P122">
        <f t="shared" si="20"/>
        <v>-3.2711159517276558E-2</v>
      </c>
      <c r="Q122" s="2">
        <f t="shared" si="21"/>
        <v>37205.846299999997</v>
      </c>
      <c r="S122">
        <f t="shared" si="22"/>
        <v>1.027584009919557E-7</v>
      </c>
      <c r="T122">
        <v>1</v>
      </c>
      <c r="U122">
        <f>+T122*S122</f>
        <v>1.027584009919557E-7</v>
      </c>
      <c r="W122">
        <v>20200</v>
      </c>
      <c r="X122">
        <f t="shared" si="26"/>
        <v>-6.319360607827007E-2</v>
      </c>
    </row>
    <row r="123" spans="1:24" x14ac:dyDescent="0.2">
      <c r="A123" s="14" t="s">
        <v>74</v>
      </c>
      <c r="C123" s="12">
        <v>52505.4228</v>
      </c>
      <c r="D123" s="12">
        <v>8.9999999999999998E-4</v>
      </c>
      <c r="E123">
        <f t="shared" si="18"/>
        <v>13691.9780027455</v>
      </c>
      <c r="F123">
        <f t="shared" si="19"/>
        <v>13692</v>
      </c>
      <c r="G123">
        <f>+C123-(C$7+F123*C$8)</f>
        <v>-2.1693599999707658E-2</v>
      </c>
      <c r="K123">
        <f>+G123</f>
        <v>-2.1693599999707658E-2</v>
      </c>
      <c r="P123">
        <f t="shared" si="20"/>
        <v>-2.7319863994286889E-2</v>
      </c>
      <c r="Q123" s="2">
        <f t="shared" si="21"/>
        <v>37486.9228</v>
      </c>
      <c r="S123">
        <f t="shared" si="22"/>
        <v>3.1654846536698642E-5</v>
      </c>
      <c r="T123">
        <v>1</v>
      </c>
      <c r="U123">
        <f>+T123*S123</f>
        <v>3.1654846536698642E-5</v>
      </c>
      <c r="W123">
        <v>20400</v>
      </c>
      <c r="X123">
        <f t="shared" si="26"/>
        <v>-6.7477233417077995E-2</v>
      </c>
    </row>
    <row r="124" spans="1:24" x14ac:dyDescent="0.2">
      <c r="A124" s="15" t="s">
        <v>75</v>
      </c>
      <c r="B124" s="17" t="s">
        <v>86</v>
      </c>
      <c r="C124" s="20">
        <v>52633.624300000003</v>
      </c>
      <c r="D124" s="12">
        <v>2.9999999999999997E-4</v>
      </c>
      <c r="E124">
        <f t="shared" si="18"/>
        <v>13821.973993399692</v>
      </c>
      <c r="F124">
        <f t="shared" si="19"/>
        <v>13822</v>
      </c>
      <c r="G124" s="13"/>
      <c r="P124">
        <f t="shared" si="20"/>
        <v>-2.5397383017552594E-2</v>
      </c>
      <c r="Q124" s="2">
        <f t="shared" si="21"/>
        <v>37615.124300000003</v>
      </c>
      <c r="R124" s="53">
        <v>0.19065499999851454</v>
      </c>
      <c r="S124">
        <f t="shared" si="22"/>
        <v>6.4502706414026889E-4</v>
      </c>
      <c r="W124">
        <v>20600</v>
      </c>
      <c r="X124">
        <f t="shared" si="26"/>
        <v>-7.0736713069458335E-2</v>
      </c>
    </row>
    <row r="125" spans="1:24" x14ac:dyDescent="0.2">
      <c r="A125" s="16" t="s">
        <v>76</v>
      </c>
      <c r="C125" s="19">
        <v>52633.624400000001</v>
      </c>
      <c r="D125" s="12">
        <v>2.0000000000000001E-4</v>
      </c>
      <c r="E125">
        <f t="shared" si="18"/>
        <v>13821.974094799431</v>
      </c>
      <c r="F125">
        <f t="shared" si="19"/>
        <v>13822</v>
      </c>
      <c r="G125">
        <f t="shared" ref="G125:G156" si="27">+C125-(C$7+F125*C$8)</f>
        <v>-2.5547600002028048E-2</v>
      </c>
      <c r="L125">
        <f>+G125</f>
        <v>-2.5547600002028048E-2</v>
      </c>
      <c r="P125">
        <f t="shared" si="20"/>
        <v>-2.5397383017552594E-2</v>
      </c>
      <c r="Q125" s="2">
        <f t="shared" si="21"/>
        <v>37615.124400000001</v>
      </c>
      <c r="S125">
        <f t="shared" si="22"/>
        <v>2.2565142424898841E-8</v>
      </c>
      <c r="T125">
        <v>1</v>
      </c>
      <c r="U125">
        <f t="shared" ref="U125:U156" si="28">+T125*S125</f>
        <v>2.2565142424898841E-8</v>
      </c>
      <c r="W125">
        <v>20800</v>
      </c>
      <c r="X125">
        <f t="shared" si="26"/>
        <v>-7.274091409638625E-2</v>
      </c>
    </row>
    <row r="126" spans="1:24" x14ac:dyDescent="0.2">
      <c r="A126" s="38" t="s">
        <v>101</v>
      </c>
      <c r="B126" s="42" t="s">
        <v>78</v>
      </c>
      <c r="C126" s="38">
        <v>52860.450320000004</v>
      </c>
      <c r="D126" s="38" t="s">
        <v>102</v>
      </c>
      <c r="E126">
        <f t="shared" si="18"/>
        <v>14051.974993201151</v>
      </c>
      <c r="F126">
        <f t="shared" si="19"/>
        <v>14052</v>
      </c>
      <c r="G126">
        <f t="shared" si="27"/>
        <v>-2.4661599993123673E-2</v>
      </c>
      <c r="N126">
        <f>+G126</f>
        <v>-2.4661599993123673E-2</v>
      </c>
      <c r="P126">
        <f t="shared" si="20"/>
        <v>-2.3142992599236953E-2</v>
      </c>
      <c r="Q126" s="2">
        <f t="shared" si="21"/>
        <v>37841.950320000004</v>
      </c>
      <c r="S126">
        <f t="shared" si="22"/>
        <v>2.3061684167674159E-6</v>
      </c>
      <c r="T126">
        <v>0.5</v>
      </c>
      <c r="U126">
        <f t="shared" si="28"/>
        <v>1.153084208383708E-6</v>
      </c>
      <c r="W126">
        <v>21000</v>
      </c>
      <c r="X126">
        <f t="shared" si="26"/>
        <v>-7.3359400592167556E-2</v>
      </c>
    </row>
    <row r="127" spans="1:24" x14ac:dyDescent="0.2">
      <c r="A127" s="43" t="s">
        <v>77</v>
      </c>
      <c r="B127" s="44" t="s">
        <v>78</v>
      </c>
      <c r="C127" s="45">
        <v>52869.326699999998</v>
      </c>
      <c r="D127" s="45">
        <v>1E-4</v>
      </c>
      <c r="E127">
        <f t="shared" si="18"/>
        <v>14060.975619648754</v>
      </c>
      <c r="F127">
        <f t="shared" si="19"/>
        <v>14061</v>
      </c>
      <c r="G127">
        <f t="shared" si="27"/>
        <v>-2.4043800003710203E-2</v>
      </c>
      <c r="K127">
        <f>+G127</f>
        <v>-2.4043800003710203E-2</v>
      </c>
      <c r="P127">
        <f t="shared" si="20"/>
        <v>-2.308822688830928E-2</v>
      </c>
      <c r="Q127" s="2">
        <f t="shared" si="21"/>
        <v>37850.826699999998</v>
      </c>
      <c r="S127">
        <f t="shared" si="22"/>
        <v>9.1311997887702515E-7</v>
      </c>
      <c r="T127">
        <v>1</v>
      </c>
      <c r="U127">
        <f t="shared" si="28"/>
        <v>9.1311997887702515E-7</v>
      </c>
      <c r="W127">
        <v>21200</v>
      </c>
      <c r="X127">
        <f t="shared" si="26"/>
        <v>-7.2572944144046483E-2</v>
      </c>
    </row>
    <row r="128" spans="1:24" x14ac:dyDescent="0.2">
      <c r="A128" s="43" t="s">
        <v>77</v>
      </c>
      <c r="B128" s="44" t="s">
        <v>79</v>
      </c>
      <c r="C128" s="45">
        <v>52897.433120000002</v>
      </c>
      <c r="D128" s="45">
        <v>6.9999999999999994E-5</v>
      </c>
      <c r="E128">
        <f t="shared" si="18"/>
        <v>14089.475457104971</v>
      </c>
      <c r="F128">
        <f t="shared" si="19"/>
        <v>14089.5</v>
      </c>
      <c r="G128">
        <f t="shared" si="27"/>
        <v>-2.4204100001952611E-2</v>
      </c>
      <c r="K128">
        <f>+G128</f>
        <v>-2.4204100001952611E-2</v>
      </c>
      <c r="P128">
        <f t="shared" si="20"/>
        <v>-2.2932446656081924E-2</v>
      </c>
      <c r="Q128" s="2">
        <f t="shared" si="21"/>
        <v>37878.933120000002</v>
      </c>
      <c r="S128">
        <f t="shared" si="22"/>
        <v>1.6171022320641138E-6</v>
      </c>
      <c r="T128">
        <v>1</v>
      </c>
      <c r="U128">
        <f t="shared" si="28"/>
        <v>1.6171022320641138E-6</v>
      </c>
      <c r="W128">
        <v>21400</v>
      </c>
      <c r="X128">
        <f t="shared" si="26"/>
        <v>-7.0475073542857217E-2</v>
      </c>
    </row>
    <row r="129" spans="1:24" x14ac:dyDescent="0.2">
      <c r="A129" s="43" t="s">
        <v>75</v>
      </c>
      <c r="B129" s="46"/>
      <c r="C129" s="38">
        <v>52930.471599999997</v>
      </c>
      <c r="D129" s="38">
        <v>5.0000000000000001E-4</v>
      </c>
      <c r="E129">
        <f t="shared" si="18"/>
        <v>14122.976390692393</v>
      </c>
      <c r="F129">
        <f t="shared" si="19"/>
        <v>14123</v>
      </c>
      <c r="G129">
        <f t="shared" si="27"/>
        <v>-2.3283399998035748E-2</v>
      </c>
      <c r="K129">
        <f>+G129</f>
        <v>-2.3283399998035748E-2</v>
      </c>
      <c r="P129">
        <f t="shared" si="20"/>
        <v>-2.2784033799682076E-2</v>
      </c>
      <c r="Q129" s="2">
        <f t="shared" si="21"/>
        <v>37911.971599999997</v>
      </c>
      <c r="S129">
        <f t="shared" si="22"/>
        <v>2.4936660005819827E-7</v>
      </c>
      <c r="T129">
        <v>1</v>
      </c>
      <c r="U129">
        <f t="shared" si="28"/>
        <v>2.4936660005819827E-7</v>
      </c>
      <c r="W129">
        <v>21600</v>
      </c>
      <c r="X129">
        <f t="shared" si="26"/>
        <v>-6.7264536846053657E-2</v>
      </c>
    </row>
    <row r="130" spans="1:24" x14ac:dyDescent="0.2">
      <c r="A130" s="47" t="s">
        <v>80</v>
      </c>
      <c r="B130" s="48"/>
      <c r="C130" s="38">
        <v>52950.687899999997</v>
      </c>
      <c r="D130" s="38">
        <v>2.0000000000000001E-4</v>
      </c>
      <c r="E130">
        <f t="shared" si="18"/>
        <v>14143.475666799633</v>
      </c>
      <c r="F130">
        <f t="shared" si="19"/>
        <v>14143.5</v>
      </c>
      <c r="G130">
        <f t="shared" si="27"/>
        <v>-2.3997300006158184E-2</v>
      </c>
      <c r="L130">
        <f>+G130</f>
        <v>-2.3997300006158184E-2</v>
      </c>
      <c r="P130">
        <f t="shared" si="20"/>
        <v>-2.2711935281182781E-2</v>
      </c>
      <c r="Q130" s="2">
        <f t="shared" si="21"/>
        <v>37932.187899999997</v>
      </c>
      <c r="S130">
        <f t="shared" si="22"/>
        <v>1.652162476211094E-6</v>
      </c>
      <c r="T130">
        <v>1</v>
      </c>
      <c r="U130">
        <f t="shared" si="28"/>
        <v>1.652162476211094E-6</v>
      </c>
      <c r="W130">
        <v>21800</v>
      </c>
      <c r="X130">
        <f t="shared" si="26"/>
        <v>-6.3229283311863754E-2</v>
      </c>
    </row>
    <row r="131" spans="1:24" x14ac:dyDescent="0.2">
      <c r="A131" s="43" t="s">
        <v>81</v>
      </c>
      <c r="B131" s="44"/>
      <c r="C131" s="38">
        <v>53298.317999999999</v>
      </c>
      <c r="D131" s="38">
        <v>2.0000000000000001E-4</v>
      </c>
      <c r="E131">
        <f t="shared" si="18"/>
        <v>14495.971692436735</v>
      </c>
      <c r="F131">
        <f t="shared" si="19"/>
        <v>14496</v>
      </c>
      <c r="G131">
        <f t="shared" si="27"/>
        <v>-2.7916799997910857E-2</v>
      </c>
      <c r="K131">
        <f>+G131</f>
        <v>-2.7916799997910857E-2</v>
      </c>
      <c r="P131">
        <f t="shared" si="20"/>
        <v>-2.3761470452580452E-2</v>
      </c>
      <c r="Q131" s="2">
        <f t="shared" si="21"/>
        <v>38279.817999999999</v>
      </c>
      <c r="S131">
        <f t="shared" si="22"/>
        <v>1.7266763630295791E-5</v>
      </c>
      <c r="T131">
        <v>1</v>
      </c>
      <c r="U131">
        <f t="shared" si="28"/>
        <v>1.7266763630295791E-5</v>
      </c>
      <c r="W131">
        <v>22000</v>
      </c>
      <c r="X131">
        <f t="shared" si="26"/>
        <v>-5.8723256177857286E-2</v>
      </c>
    </row>
    <row r="132" spans="1:24" x14ac:dyDescent="0.2">
      <c r="A132" s="49" t="s">
        <v>82</v>
      </c>
      <c r="B132" s="46"/>
      <c r="C132" s="38">
        <v>53653.347000000002</v>
      </c>
      <c r="D132" s="38">
        <v>1E-3</v>
      </c>
      <c r="E132">
        <f t="shared" si="18"/>
        <v>14855.970183608571</v>
      </c>
      <c r="F132">
        <f t="shared" si="19"/>
        <v>14856</v>
      </c>
      <c r="G132">
        <f t="shared" si="27"/>
        <v>-2.9404799999610987E-2</v>
      </c>
      <c r="K132">
        <f>+G132</f>
        <v>-2.9404799999610987E-2</v>
      </c>
      <c r="P132">
        <f t="shared" si="20"/>
        <v>-2.9106139601036335E-2</v>
      </c>
      <c r="Q132" s="2">
        <f t="shared" si="21"/>
        <v>38634.847000000002</v>
      </c>
      <c r="S132">
        <f t="shared" si="22"/>
        <v>8.9198033676769785E-8</v>
      </c>
      <c r="T132">
        <v>0.8</v>
      </c>
      <c r="U132">
        <f t="shared" si="28"/>
        <v>7.1358426941415836E-8</v>
      </c>
      <c r="W132">
        <v>22200</v>
      </c>
      <c r="X132">
        <f t="shared" si="26"/>
        <v>-5.4137866665986613E-2</v>
      </c>
    </row>
    <row r="133" spans="1:24" x14ac:dyDescent="0.2">
      <c r="A133" s="38" t="s">
        <v>101</v>
      </c>
      <c r="B133" s="42" t="s">
        <v>78</v>
      </c>
      <c r="C133" s="38">
        <v>53654.334589999999</v>
      </c>
      <c r="D133" s="38">
        <v>3.0999999999999999E-3</v>
      </c>
      <c r="E133">
        <f t="shared" si="18"/>
        <v>14856.971597323776</v>
      </c>
      <c r="F133">
        <f t="shared" si="19"/>
        <v>14857</v>
      </c>
      <c r="G133">
        <f t="shared" si="27"/>
        <v>-2.8010599999106489E-2</v>
      </c>
      <c r="N133">
        <f t="shared" ref="N133:N138" si="29">+G133</f>
        <v>-2.8010599999106489E-2</v>
      </c>
      <c r="P133">
        <f t="shared" si="20"/>
        <v>-2.9126197377283732E-2</v>
      </c>
      <c r="Q133" s="2">
        <f t="shared" si="21"/>
        <v>38635.834589999999</v>
      </c>
      <c r="S133">
        <f t="shared" si="22"/>
        <v>1.2445575101959373E-6</v>
      </c>
      <c r="T133">
        <v>0.4</v>
      </c>
      <c r="U133">
        <f t="shared" si="28"/>
        <v>4.9782300407837494E-7</v>
      </c>
      <c r="W133">
        <v>22400</v>
      </c>
      <c r="X133">
        <f t="shared" si="26"/>
        <v>-4.9870448261807046E-2</v>
      </c>
    </row>
    <row r="134" spans="1:24" x14ac:dyDescent="0.2">
      <c r="A134" s="38" t="s">
        <v>101</v>
      </c>
      <c r="B134" s="42" t="s">
        <v>79</v>
      </c>
      <c r="C134" s="38">
        <v>53763.305090000002</v>
      </c>
      <c r="D134" s="38">
        <v>4.0000000000000001E-3</v>
      </c>
      <c r="E134">
        <f t="shared" si="18"/>
        <v>14967.467403531837</v>
      </c>
      <c r="F134">
        <f t="shared" si="19"/>
        <v>14967.5</v>
      </c>
      <c r="G134">
        <f t="shared" si="27"/>
        <v>-3.2146499994269107E-2</v>
      </c>
      <c r="N134">
        <f t="shared" si="29"/>
        <v>-3.2146499994269107E-2</v>
      </c>
      <c r="P134">
        <f t="shared" si="20"/>
        <v>-3.148996164763853E-2</v>
      </c>
      <c r="Q134" s="2">
        <f t="shared" si="21"/>
        <v>38744.805090000002</v>
      </c>
      <c r="S134">
        <f t="shared" si="22"/>
        <v>4.3104260059641113E-7</v>
      </c>
      <c r="T134">
        <v>0.4</v>
      </c>
      <c r="U134">
        <f t="shared" si="28"/>
        <v>1.7241704023856446E-7</v>
      </c>
      <c r="W134">
        <v>22600</v>
      </c>
      <c r="X134">
        <f t="shared" si="26"/>
        <v>-4.6292233689870094E-2</v>
      </c>
    </row>
    <row r="135" spans="1:24" x14ac:dyDescent="0.2">
      <c r="A135" s="38" t="s">
        <v>101</v>
      </c>
      <c r="B135" s="42" t="s">
        <v>79</v>
      </c>
      <c r="C135" s="38">
        <v>53763.305780000002</v>
      </c>
      <c r="D135" s="38">
        <v>3.8E-3</v>
      </c>
      <c r="E135">
        <f t="shared" si="18"/>
        <v>14967.468103190058</v>
      </c>
      <c r="F135">
        <f t="shared" si="19"/>
        <v>14967.5</v>
      </c>
      <c r="G135">
        <f t="shared" si="27"/>
        <v>-3.1456499993510079E-2</v>
      </c>
      <c r="N135">
        <f t="shared" si="29"/>
        <v>-3.1456499993510079E-2</v>
      </c>
      <c r="P135">
        <f t="shared" si="20"/>
        <v>-3.148996164763853E-2</v>
      </c>
      <c r="Q135" s="2">
        <f t="shared" si="21"/>
        <v>38744.805780000002</v>
      </c>
      <c r="S135">
        <f t="shared" si="22"/>
        <v>1.1196822970121028E-9</v>
      </c>
      <c r="T135">
        <v>0.4</v>
      </c>
      <c r="U135">
        <f t="shared" si="28"/>
        <v>4.4787291880484112E-10</v>
      </c>
      <c r="W135">
        <v>22800</v>
      </c>
      <c r="X135">
        <f t="shared" si="26"/>
        <v>-4.3718435475505246E-2</v>
      </c>
    </row>
    <row r="136" spans="1:24" x14ac:dyDescent="0.2">
      <c r="A136" s="38" t="s">
        <v>101</v>
      </c>
      <c r="B136" s="42" t="s">
        <v>79</v>
      </c>
      <c r="C136" s="38">
        <v>53763.305780000002</v>
      </c>
      <c r="D136" s="38">
        <v>4.0000000000000001E-3</v>
      </c>
      <c r="E136">
        <f t="shared" si="18"/>
        <v>14967.468103190058</v>
      </c>
      <c r="F136">
        <f t="shared" si="19"/>
        <v>14967.5</v>
      </c>
      <c r="G136">
        <f t="shared" si="27"/>
        <v>-3.1456499993510079E-2</v>
      </c>
      <c r="N136">
        <f t="shared" si="29"/>
        <v>-3.1456499993510079E-2</v>
      </c>
      <c r="P136">
        <f t="shared" si="20"/>
        <v>-3.148996164763853E-2</v>
      </c>
      <c r="Q136" s="2">
        <f t="shared" si="21"/>
        <v>38744.805780000002</v>
      </c>
      <c r="S136">
        <f t="shared" si="22"/>
        <v>1.1196822970121028E-9</v>
      </c>
      <c r="T136">
        <v>0.4</v>
      </c>
      <c r="U136">
        <f t="shared" si="28"/>
        <v>4.4787291880484112E-10</v>
      </c>
      <c r="W136">
        <v>23000</v>
      </c>
      <c r="X136">
        <f t="shared" si="26"/>
        <v>-4.2382841445018735E-2</v>
      </c>
    </row>
    <row r="137" spans="1:24" x14ac:dyDescent="0.2">
      <c r="A137" s="38" t="s">
        <v>101</v>
      </c>
      <c r="B137" s="42" t="s">
        <v>79</v>
      </c>
      <c r="C137" s="38">
        <v>53763.305780000002</v>
      </c>
      <c r="D137" s="38">
        <v>4.1000000000000003E-3</v>
      </c>
      <c r="E137">
        <f t="shared" si="18"/>
        <v>14967.468103190058</v>
      </c>
      <c r="F137">
        <f t="shared" si="19"/>
        <v>14967.5</v>
      </c>
      <c r="G137">
        <f t="shared" si="27"/>
        <v>-3.1456499993510079E-2</v>
      </c>
      <c r="N137">
        <f t="shared" si="29"/>
        <v>-3.1456499993510079E-2</v>
      </c>
      <c r="P137">
        <f t="shared" si="20"/>
        <v>-3.148996164763853E-2</v>
      </c>
      <c r="Q137" s="2">
        <f t="shared" si="21"/>
        <v>38744.805780000002</v>
      </c>
      <c r="S137">
        <f t="shared" si="22"/>
        <v>1.1196822970121028E-9</v>
      </c>
      <c r="T137">
        <v>0.4</v>
      </c>
      <c r="U137">
        <f t="shared" si="28"/>
        <v>4.4787291880484112E-10</v>
      </c>
      <c r="W137">
        <v>23200</v>
      </c>
      <c r="X137">
        <f t="shared" si="26"/>
        <v>-4.2418972635643641E-2</v>
      </c>
    </row>
    <row r="138" spans="1:24" x14ac:dyDescent="0.2">
      <c r="A138" s="38" t="s">
        <v>101</v>
      </c>
      <c r="B138" s="42" t="s">
        <v>79</v>
      </c>
      <c r="C138" s="38">
        <v>53764.292200000004</v>
      </c>
      <c r="D138" s="38">
        <v>5.0000000000000001E-4</v>
      </c>
      <c r="E138">
        <f t="shared" si="18"/>
        <v>14968.468330528282</v>
      </c>
      <c r="F138">
        <f t="shared" si="19"/>
        <v>14968.5</v>
      </c>
      <c r="G138">
        <f t="shared" si="27"/>
        <v>-3.1232299996190704E-2</v>
      </c>
      <c r="N138">
        <f t="shared" si="29"/>
        <v>-3.1232299996190704E-2</v>
      </c>
      <c r="P138">
        <f t="shared" si="20"/>
        <v>-3.1512607972161794E-2</v>
      </c>
      <c r="Q138" s="2">
        <f t="shared" si="21"/>
        <v>38745.792200000004</v>
      </c>
      <c r="S138">
        <f t="shared" si="22"/>
        <v>7.8572561393008683E-8</v>
      </c>
      <c r="T138">
        <v>0.1</v>
      </c>
      <c r="U138">
        <f t="shared" si="28"/>
        <v>7.857256139300869E-9</v>
      </c>
      <c r="W138">
        <v>23400</v>
      </c>
      <c r="X138">
        <f t="shared" si="26"/>
        <v>-4.3849322190281634E-2</v>
      </c>
    </row>
    <row r="139" spans="1:24" x14ac:dyDescent="0.2">
      <c r="A139" s="49" t="s">
        <v>96</v>
      </c>
      <c r="B139" s="42" t="s">
        <v>79</v>
      </c>
      <c r="C139" s="38">
        <v>54026.617599999998</v>
      </c>
      <c r="D139" s="38" t="s">
        <v>95</v>
      </c>
      <c r="E139">
        <f t="shared" si="18"/>
        <v>15234.46561017599</v>
      </c>
      <c r="F139">
        <f t="shared" si="19"/>
        <v>15234.5</v>
      </c>
      <c r="G139">
        <f t="shared" si="27"/>
        <v>-3.3915100000740495E-2</v>
      </c>
      <c r="K139">
        <f>+G139</f>
        <v>-3.3915100000740495E-2</v>
      </c>
      <c r="P139">
        <f t="shared" si="20"/>
        <v>-3.8149186713904694E-2</v>
      </c>
      <c r="Q139" s="2">
        <f t="shared" si="21"/>
        <v>39008.117599999998</v>
      </c>
      <c r="S139">
        <f t="shared" si="22"/>
        <v>1.7927490294593614E-5</v>
      </c>
      <c r="T139">
        <v>0.1</v>
      </c>
      <c r="U139">
        <f t="shared" si="28"/>
        <v>1.7927490294593615E-6</v>
      </c>
      <c r="W139">
        <v>23600</v>
      </c>
      <c r="X139">
        <f t="shared" si="26"/>
        <v>-4.6583542526481156E-2</v>
      </c>
    </row>
    <row r="140" spans="1:24" x14ac:dyDescent="0.2">
      <c r="A140" s="38" t="s">
        <v>101</v>
      </c>
      <c r="B140" s="42" t="s">
        <v>79</v>
      </c>
      <c r="C140" s="38">
        <v>54039.435129999998</v>
      </c>
      <c r="D140" s="38" t="s">
        <v>100</v>
      </c>
      <c r="E140">
        <f t="shared" si="18"/>
        <v>15247.46255256816</v>
      </c>
      <c r="F140">
        <f t="shared" si="19"/>
        <v>15247.5</v>
      </c>
      <c r="G140">
        <f t="shared" si="27"/>
        <v>-3.693050000583753E-2</v>
      </c>
      <c r="N140">
        <f>+G140</f>
        <v>-3.693050000583753E-2</v>
      </c>
      <c r="P140">
        <f t="shared" si="20"/>
        <v>-3.8497164143565195E-2</v>
      </c>
      <c r="Q140" s="2">
        <f t="shared" si="21"/>
        <v>39020.935129999998</v>
      </c>
      <c r="S140">
        <f t="shared" si="22"/>
        <v>2.4544365204419679E-6</v>
      </c>
      <c r="T140">
        <v>0.5</v>
      </c>
      <c r="U140">
        <f t="shared" si="28"/>
        <v>1.2272182602209839E-6</v>
      </c>
    </row>
    <row r="141" spans="1:24" x14ac:dyDescent="0.2">
      <c r="A141" s="40" t="s">
        <v>132</v>
      </c>
      <c r="B141" s="41" t="s">
        <v>78</v>
      </c>
      <c r="C141" s="40">
        <v>54303.725740000002</v>
      </c>
      <c r="D141" s="40">
        <v>9.8999999999999999E-4</v>
      </c>
      <c r="E141">
        <f t="shared" si="18"/>
        <v>15515.452550091983</v>
      </c>
      <c r="F141">
        <f t="shared" si="19"/>
        <v>15515.5</v>
      </c>
      <c r="G141">
        <f t="shared" si="27"/>
        <v>-4.6794899993983563E-2</v>
      </c>
      <c r="K141">
        <f t="shared" ref="K141:K178" si="30">+G141</f>
        <v>-4.6794899993983563E-2</v>
      </c>
      <c r="P141">
        <f t="shared" si="20"/>
        <v>-4.5829268066361832E-2</v>
      </c>
      <c r="Q141" s="2">
        <f t="shared" si="21"/>
        <v>39285.225740000002</v>
      </c>
      <c r="S141">
        <f t="shared" si="22"/>
        <v>9.3244501964245988E-7</v>
      </c>
      <c r="T141">
        <v>1</v>
      </c>
      <c r="U141">
        <f t="shared" si="28"/>
        <v>9.3244501964245988E-7</v>
      </c>
    </row>
    <row r="142" spans="1:24" x14ac:dyDescent="0.2">
      <c r="A142" s="40" t="s">
        <v>132</v>
      </c>
      <c r="B142" s="41" t="s">
        <v>78</v>
      </c>
      <c r="C142" s="40">
        <v>54304.715150000004</v>
      </c>
      <c r="D142" s="40">
        <v>2.2000000000000001E-4</v>
      </c>
      <c r="E142">
        <f t="shared" si="18"/>
        <v>15516.455809282501</v>
      </c>
      <c r="F142">
        <f t="shared" si="19"/>
        <v>15516.5</v>
      </c>
      <c r="G142">
        <f t="shared" si="27"/>
        <v>-4.3580699995800387E-2</v>
      </c>
      <c r="K142">
        <f t="shared" si="30"/>
        <v>-4.3580699995800387E-2</v>
      </c>
      <c r="P142">
        <f t="shared" si="20"/>
        <v>-4.5856559118429112E-2</v>
      </c>
      <c r="Q142" s="2">
        <f t="shared" si="21"/>
        <v>39286.215150000004</v>
      </c>
      <c r="S142">
        <f t="shared" si="22"/>
        <v>5.1795347460523887E-6</v>
      </c>
      <c r="T142">
        <v>1</v>
      </c>
      <c r="U142">
        <f t="shared" si="28"/>
        <v>5.1795347460523887E-6</v>
      </c>
    </row>
    <row r="143" spans="1:24" x14ac:dyDescent="0.2">
      <c r="A143" s="40" t="s">
        <v>132</v>
      </c>
      <c r="B143" s="41" t="s">
        <v>78</v>
      </c>
      <c r="C143" s="40">
        <v>54305.701159999997</v>
      </c>
      <c r="D143" s="40">
        <v>2.4000000000000001E-4</v>
      </c>
      <c r="E143">
        <f t="shared" si="18"/>
        <v>15517.455620881774</v>
      </c>
      <c r="F143">
        <f t="shared" si="19"/>
        <v>15517.5</v>
      </c>
      <c r="G143">
        <f t="shared" si="27"/>
        <v>-4.3766500006313436E-2</v>
      </c>
      <c r="K143">
        <f t="shared" si="30"/>
        <v>-4.3766500006313436E-2</v>
      </c>
      <c r="P143">
        <f t="shared" si="20"/>
        <v>-4.5883845150846786E-2</v>
      </c>
      <c r="Q143" s="2">
        <f t="shared" si="21"/>
        <v>39287.201159999997</v>
      </c>
      <c r="S143">
        <f t="shared" si="22"/>
        <v>4.4831504610789539E-6</v>
      </c>
      <c r="T143">
        <v>1</v>
      </c>
      <c r="U143">
        <f t="shared" si="28"/>
        <v>4.4831504610789539E-6</v>
      </c>
    </row>
    <row r="144" spans="1:24" x14ac:dyDescent="0.2">
      <c r="A144" s="40" t="s">
        <v>132</v>
      </c>
      <c r="B144" s="41" t="s">
        <v>78</v>
      </c>
      <c r="C144" s="40">
        <v>54306.686679999999</v>
      </c>
      <c r="D144" s="40">
        <v>3.1E-4</v>
      </c>
      <c r="E144">
        <f t="shared" si="18"/>
        <v>15518.454935622316</v>
      </c>
      <c r="F144">
        <f t="shared" si="19"/>
        <v>15518.5</v>
      </c>
      <c r="G144">
        <f t="shared" si="27"/>
        <v>-4.4442300000810064E-2</v>
      </c>
      <c r="K144">
        <f t="shared" si="30"/>
        <v>-4.4442300000810064E-2</v>
      </c>
      <c r="P144">
        <f t="shared" si="20"/>
        <v>-4.5911126113722403E-2</v>
      </c>
      <c r="Q144" s="2">
        <f t="shared" si="21"/>
        <v>39288.186679999999</v>
      </c>
      <c r="S144">
        <f t="shared" si="22"/>
        <v>2.1574501499731701E-6</v>
      </c>
      <c r="T144">
        <v>1</v>
      </c>
      <c r="U144">
        <f t="shared" si="28"/>
        <v>2.1574501499731701E-6</v>
      </c>
    </row>
    <row r="145" spans="1:21" x14ac:dyDescent="0.2">
      <c r="A145" s="40" t="s">
        <v>132</v>
      </c>
      <c r="B145" s="41" t="s">
        <v>78</v>
      </c>
      <c r="C145" s="40">
        <v>54307.673360000001</v>
      </c>
      <c r="D145" s="40">
        <v>3.6000000000000002E-4</v>
      </c>
      <c r="E145">
        <f t="shared" si="18"/>
        <v>15519.45542659987</v>
      </c>
      <c r="F145">
        <f t="shared" si="19"/>
        <v>15519.5</v>
      </c>
      <c r="G145">
        <f t="shared" si="27"/>
        <v>-4.3958099995506927E-2</v>
      </c>
      <c r="K145">
        <f t="shared" si="30"/>
        <v>-4.3958099995506927E-2</v>
      </c>
      <c r="P145">
        <f t="shared" si="20"/>
        <v>-4.5938401957173462E-2</v>
      </c>
      <c r="Q145" s="2">
        <f t="shared" si="21"/>
        <v>39289.173360000001</v>
      </c>
      <c r="S145">
        <f t="shared" si="22"/>
        <v>3.9215958593803265E-6</v>
      </c>
      <c r="T145">
        <v>1</v>
      </c>
      <c r="U145">
        <f t="shared" si="28"/>
        <v>3.9215958593803265E-6</v>
      </c>
    </row>
    <row r="146" spans="1:21" x14ac:dyDescent="0.2">
      <c r="A146" s="40" t="s">
        <v>132</v>
      </c>
      <c r="B146" s="41" t="s">
        <v>78</v>
      </c>
      <c r="C146" s="40">
        <v>54308.66188</v>
      </c>
      <c r="D146" s="40">
        <v>6.8999999999999997E-4</v>
      </c>
      <c r="E146">
        <f t="shared" si="18"/>
        <v>15520.45778333268</v>
      </c>
      <c r="F146">
        <f t="shared" si="19"/>
        <v>15520.5</v>
      </c>
      <c r="G146">
        <f t="shared" si="27"/>
        <v>-4.1633900000306312E-2</v>
      </c>
      <c r="K146">
        <f t="shared" si="30"/>
        <v>-4.1633900000306312E-2</v>
      </c>
      <c r="P146">
        <f t="shared" si="20"/>
        <v>-4.5965672631327517E-2</v>
      </c>
      <c r="Q146" s="2">
        <f t="shared" si="21"/>
        <v>39290.16188</v>
      </c>
      <c r="S146">
        <f t="shared" si="22"/>
        <v>1.8764254126864373E-5</v>
      </c>
      <c r="T146">
        <v>1</v>
      </c>
      <c r="U146">
        <f t="shared" si="28"/>
        <v>1.8764254126864373E-5</v>
      </c>
    </row>
    <row r="147" spans="1:21" x14ac:dyDescent="0.2">
      <c r="A147" s="40" t="s">
        <v>132</v>
      </c>
      <c r="B147" s="41" t="s">
        <v>78</v>
      </c>
      <c r="C147" s="40">
        <v>54312.599029999998</v>
      </c>
      <c r="D147" s="40">
        <v>1.6299999999999999E-3</v>
      </c>
      <c r="E147">
        <f t="shared" si="18"/>
        <v>15524.450043287548</v>
      </c>
      <c r="F147">
        <f t="shared" si="19"/>
        <v>15524.5</v>
      </c>
      <c r="G147">
        <f t="shared" si="27"/>
        <v>-4.9267100002907682E-2</v>
      </c>
      <c r="K147">
        <f t="shared" si="30"/>
        <v>-4.9267100002907682E-2</v>
      </c>
      <c r="P147">
        <f t="shared" si="20"/>
        <v>-4.6074702637884525E-2</v>
      </c>
      <c r="Q147" s="2">
        <f t="shared" si="21"/>
        <v>39294.099029999998</v>
      </c>
      <c r="S147">
        <f t="shared" si="22"/>
        <v>1.0191400936206798E-5</v>
      </c>
      <c r="T147">
        <v>1</v>
      </c>
      <c r="U147">
        <f t="shared" si="28"/>
        <v>1.0191400936206798E-5</v>
      </c>
    </row>
    <row r="148" spans="1:21" x14ac:dyDescent="0.2">
      <c r="A148" s="40" t="s">
        <v>132</v>
      </c>
      <c r="B148" s="41" t="s">
        <v>78</v>
      </c>
      <c r="C148" s="40">
        <v>54316.545729999998</v>
      </c>
      <c r="D148" s="40">
        <v>9.1E-4</v>
      </c>
      <c r="E148">
        <f t="shared" si="18"/>
        <v>15528.451986917809</v>
      </c>
      <c r="F148">
        <f t="shared" si="19"/>
        <v>15528.5</v>
      </c>
      <c r="G148">
        <f t="shared" si="27"/>
        <v>-4.7350300003017765E-2</v>
      </c>
      <c r="K148">
        <f t="shared" si="30"/>
        <v>-4.7350300003017765E-2</v>
      </c>
      <c r="P148">
        <f t="shared" si="20"/>
        <v>-4.6183645948588335E-2</v>
      </c>
      <c r="Q148" s="2">
        <f t="shared" si="21"/>
        <v>39298.045729999998</v>
      </c>
      <c r="S148">
        <f t="shared" si="22"/>
        <v>1.3610816827166259E-6</v>
      </c>
      <c r="T148">
        <v>1</v>
      </c>
      <c r="U148">
        <f t="shared" si="28"/>
        <v>1.3610816827166259E-6</v>
      </c>
    </row>
    <row r="149" spans="1:21" x14ac:dyDescent="0.2">
      <c r="A149" s="40" t="s">
        <v>132</v>
      </c>
      <c r="B149" s="41" t="s">
        <v>78</v>
      </c>
      <c r="C149" s="40">
        <v>54318.51642</v>
      </c>
      <c r="D149" s="40">
        <v>3.3E-4</v>
      </c>
      <c r="E149">
        <f t="shared" ref="E149:E212" si="31">+(C149-C$7)/C$8</f>
        <v>15530.450261499796</v>
      </c>
      <c r="F149">
        <f t="shared" ref="F149:F212" si="32">ROUND(2*E149,0)/2</f>
        <v>15530.5</v>
      </c>
      <c r="G149">
        <f t="shared" si="27"/>
        <v>-4.9051900001359172E-2</v>
      </c>
      <c r="K149">
        <f t="shared" si="30"/>
        <v>-4.9051900001359172E-2</v>
      </c>
      <c r="P149">
        <f t="shared" ref="P149:P212" si="33">R$2+R$3*F149++R$4*F149^2+R$5*SIN(RADIANS(R$6*F149+R$7))</f>
        <v>-4.6238084097018649E-2</v>
      </c>
      <c r="Q149" s="2">
        <f t="shared" ref="Q149:Q212" si="34">+C149-15018.5</f>
        <v>39300.01642</v>
      </c>
      <c r="S149">
        <f t="shared" ref="S149:S212" si="35">+(P149-G149)^2</f>
        <v>7.9175599435196779E-6</v>
      </c>
      <c r="T149">
        <v>1</v>
      </c>
      <c r="U149">
        <f t="shared" si="28"/>
        <v>7.9175599435196779E-6</v>
      </c>
    </row>
    <row r="150" spans="1:21" x14ac:dyDescent="0.2">
      <c r="A150" s="40" t="s">
        <v>132</v>
      </c>
      <c r="B150" s="41" t="s">
        <v>78</v>
      </c>
      <c r="C150" s="40">
        <v>54320.493020000002</v>
      </c>
      <c r="D150" s="40">
        <v>1.17E-3</v>
      </c>
      <c r="E150">
        <f t="shared" si="31"/>
        <v>15532.454528806553</v>
      </c>
      <c r="F150">
        <f t="shared" si="32"/>
        <v>15532.5</v>
      </c>
      <c r="G150">
        <f t="shared" si="27"/>
        <v>-4.4843499999842606E-2</v>
      </c>
      <c r="K150">
        <f t="shared" si="30"/>
        <v>-4.4843499999842606E-2</v>
      </c>
      <c r="P150">
        <f t="shared" si="33"/>
        <v>-4.6292499376664895E-2</v>
      </c>
      <c r="Q150" s="2">
        <f t="shared" si="34"/>
        <v>39301.993020000002</v>
      </c>
      <c r="S150">
        <f t="shared" si="35"/>
        <v>2.0995991940313792E-6</v>
      </c>
      <c r="T150">
        <v>1</v>
      </c>
      <c r="U150">
        <f t="shared" si="28"/>
        <v>2.0995991940313792E-6</v>
      </c>
    </row>
    <row r="151" spans="1:21" x14ac:dyDescent="0.2">
      <c r="A151" s="40" t="s">
        <v>132</v>
      </c>
      <c r="B151" s="41" t="s">
        <v>78</v>
      </c>
      <c r="C151" s="40">
        <v>54322.469720000001</v>
      </c>
      <c r="D151" s="40">
        <v>7.2999999999999996E-4</v>
      </c>
      <c r="E151">
        <f t="shared" si="31"/>
        <v>15534.458897513052</v>
      </c>
      <c r="F151">
        <f t="shared" si="32"/>
        <v>15534.5</v>
      </c>
      <c r="G151">
        <f t="shared" si="27"/>
        <v>-4.0535100000852253E-2</v>
      </c>
      <c r="K151">
        <f t="shared" si="30"/>
        <v>-4.0535100000852253E-2</v>
      </c>
      <c r="P151">
        <f t="shared" si="33"/>
        <v>-4.6346891389625014E-2</v>
      </c>
      <c r="Q151" s="2">
        <f t="shared" si="34"/>
        <v>39303.969720000001</v>
      </c>
      <c r="S151">
        <f t="shared" si="35"/>
        <v>3.3776919146613214E-5</v>
      </c>
      <c r="T151">
        <v>1</v>
      </c>
      <c r="U151">
        <f t="shared" si="28"/>
        <v>3.3776919146613214E-5</v>
      </c>
    </row>
    <row r="152" spans="1:21" x14ac:dyDescent="0.2">
      <c r="A152" s="40" t="s">
        <v>132</v>
      </c>
      <c r="B152" s="41" t="s">
        <v>79</v>
      </c>
      <c r="C152" s="40">
        <v>54334.791969999998</v>
      </c>
      <c r="D152" s="40">
        <v>3.8999999999999999E-4</v>
      </c>
      <c r="E152">
        <f t="shared" si="31"/>
        <v>15546.95362726144</v>
      </c>
      <c r="F152">
        <f t="shared" si="32"/>
        <v>15547</v>
      </c>
      <c r="G152">
        <f t="shared" si="27"/>
        <v>-4.5732600003248081E-2</v>
      </c>
      <c r="K152">
        <f t="shared" si="30"/>
        <v>-4.5732600003248081E-2</v>
      </c>
      <c r="P152">
        <f t="shared" si="33"/>
        <v>-4.6686289570605312E-2</v>
      </c>
      <c r="Q152" s="2">
        <f t="shared" si="34"/>
        <v>39316.291969999998</v>
      </c>
      <c r="S152">
        <f t="shared" si="35"/>
        <v>9.0952379088602298E-7</v>
      </c>
      <c r="T152">
        <v>1</v>
      </c>
      <c r="U152">
        <f t="shared" si="28"/>
        <v>9.0952379088602298E-7</v>
      </c>
    </row>
    <row r="153" spans="1:21" x14ac:dyDescent="0.2">
      <c r="A153" s="40" t="s">
        <v>132</v>
      </c>
      <c r="B153" s="41" t="s">
        <v>79</v>
      </c>
      <c r="C153" s="40">
        <v>54335.777289999998</v>
      </c>
      <c r="D153" s="40">
        <v>1.1E-4</v>
      </c>
      <c r="E153">
        <f t="shared" si="31"/>
        <v>15547.952739202497</v>
      </c>
      <c r="F153">
        <f t="shared" si="32"/>
        <v>15548</v>
      </c>
      <c r="G153">
        <f t="shared" si="27"/>
        <v>-4.6608399999968242E-2</v>
      </c>
      <c r="K153">
        <f t="shared" si="30"/>
        <v>-4.6608399999968242E-2</v>
      </c>
      <c r="P153">
        <f t="shared" si="33"/>
        <v>-4.6713398587179752E-2</v>
      </c>
      <c r="Q153" s="2">
        <f t="shared" si="34"/>
        <v>39317.277289999998</v>
      </c>
      <c r="S153">
        <f t="shared" si="35"/>
        <v>1.102470331641319E-8</v>
      </c>
      <c r="T153">
        <v>1</v>
      </c>
      <c r="U153">
        <f t="shared" si="28"/>
        <v>1.102470331641319E-8</v>
      </c>
    </row>
    <row r="154" spans="1:21" x14ac:dyDescent="0.2">
      <c r="A154" s="40" t="s">
        <v>132</v>
      </c>
      <c r="B154" s="41" t="s">
        <v>79</v>
      </c>
      <c r="C154" s="40">
        <v>54337.749620000002</v>
      </c>
      <c r="D154" s="40">
        <v>1.1999999999999999E-3</v>
      </c>
      <c r="E154">
        <f t="shared" si="31"/>
        <v>15549.95267674026</v>
      </c>
      <c r="F154">
        <f t="shared" si="32"/>
        <v>15550</v>
      </c>
      <c r="G154">
        <f t="shared" si="27"/>
        <v>-4.6669999996083789E-2</v>
      </c>
      <c r="K154">
        <f t="shared" si="30"/>
        <v>-4.6669999996083789E-2</v>
      </c>
      <c r="P154">
        <f t="shared" si="33"/>
        <v>-4.6767596812833129E-2</v>
      </c>
      <c r="Q154" s="2">
        <f t="shared" si="34"/>
        <v>39319.249620000002</v>
      </c>
      <c r="S154">
        <f t="shared" si="35"/>
        <v>9.5251386396042865E-9</v>
      </c>
      <c r="T154">
        <v>1</v>
      </c>
      <c r="U154">
        <f t="shared" si="28"/>
        <v>9.5251386396042865E-9</v>
      </c>
    </row>
    <row r="155" spans="1:21" x14ac:dyDescent="0.2">
      <c r="A155" s="40" t="s">
        <v>132</v>
      </c>
      <c r="B155" s="41" t="s">
        <v>79</v>
      </c>
      <c r="C155" s="40">
        <v>54338.734850000001</v>
      </c>
      <c r="D155" s="40">
        <v>7.9000000000000001E-4</v>
      </c>
      <c r="E155">
        <f t="shared" si="31"/>
        <v>15550.951697421548</v>
      </c>
      <c r="F155">
        <f t="shared" si="32"/>
        <v>15551</v>
      </c>
      <c r="G155">
        <f t="shared" si="27"/>
        <v>-4.7635800001444295E-2</v>
      </c>
      <c r="K155">
        <f t="shared" si="30"/>
        <v>-4.7635800001444295E-2</v>
      </c>
      <c r="P155">
        <f t="shared" si="33"/>
        <v>-4.6794685922866348E-2</v>
      </c>
      <c r="Q155" s="2">
        <f t="shared" si="34"/>
        <v>39320.234850000001</v>
      </c>
      <c r="S155">
        <f t="shared" si="35"/>
        <v>7.0747289318202826E-7</v>
      </c>
      <c r="T155">
        <v>1</v>
      </c>
      <c r="U155">
        <f t="shared" si="28"/>
        <v>7.0747289318202826E-7</v>
      </c>
    </row>
    <row r="156" spans="1:21" x14ac:dyDescent="0.2">
      <c r="A156" s="40" t="s">
        <v>132</v>
      </c>
      <c r="B156" s="41" t="s">
        <v>79</v>
      </c>
      <c r="C156" s="40">
        <v>54339.722020000001</v>
      </c>
      <c r="D156" s="40">
        <v>2.4000000000000001E-4</v>
      </c>
      <c r="E156">
        <f t="shared" si="31"/>
        <v>15551.952685257838</v>
      </c>
      <c r="F156">
        <f t="shared" si="32"/>
        <v>15552</v>
      </c>
      <c r="G156">
        <f t="shared" si="27"/>
        <v>-4.6661599997605663E-2</v>
      </c>
      <c r="K156">
        <f t="shared" si="30"/>
        <v>-4.6661599997605663E-2</v>
      </c>
      <c r="P156">
        <f t="shared" si="33"/>
        <v>-4.6821768298362161E-2</v>
      </c>
      <c r="Q156" s="2">
        <f t="shared" si="34"/>
        <v>39321.222020000001</v>
      </c>
      <c r="S156">
        <f t="shared" si="35"/>
        <v>2.5653884567224092E-8</v>
      </c>
      <c r="T156">
        <v>1</v>
      </c>
      <c r="U156">
        <f t="shared" si="28"/>
        <v>2.5653884567224092E-8</v>
      </c>
    </row>
    <row r="157" spans="1:21" x14ac:dyDescent="0.2">
      <c r="A157" s="40" t="s">
        <v>132</v>
      </c>
      <c r="B157" s="41" t="s">
        <v>79</v>
      </c>
      <c r="C157" s="40">
        <v>54340.709360000001</v>
      </c>
      <c r="D157" s="40">
        <v>2.5000000000000001E-4</v>
      </c>
      <c r="E157">
        <f t="shared" si="31"/>
        <v>15552.953845473688</v>
      </c>
      <c r="F157">
        <f t="shared" si="32"/>
        <v>15553</v>
      </c>
      <c r="G157">
        <f t="shared" ref="G157:G188" si="36">+C157-(C$7+F157*C$8)</f>
        <v>-4.5517400001699571E-2</v>
      </c>
      <c r="K157">
        <f t="shared" si="30"/>
        <v>-4.5517400001699571E-2</v>
      </c>
      <c r="P157">
        <f t="shared" si="33"/>
        <v>-4.6848843889830918E-2</v>
      </c>
      <c r="Q157" s="2">
        <f t="shared" si="34"/>
        <v>39322.209360000001</v>
      </c>
      <c r="S157">
        <f t="shared" si="35"/>
        <v>1.7727428272423211E-6</v>
      </c>
      <c r="T157">
        <v>1</v>
      </c>
      <c r="U157">
        <f t="shared" ref="U157:U188" si="37">+T157*S157</f>
        <v>1.7727428272423211E-6</v>
      </c>
    </row>
    <row r="158" spans="1:21" x14ac:dyDescent="0.2">
      <c r="A158" s="40" t="s">
        <v>132</v>
      </c>
      <c r="B158" s="41" t="s">
        <v>79</v>
      </c>
      <c r="C158" s="40">
        <v>54344.652739999998</v>
      </c>
      <c r="D158" s="40">
        <v>4.2999999999999999E-4</v>
      </c>
      <c r="E158">
        <f t="shared" si="31"/>
        <v>15556.952422632501</v>
      </c>
      <c r="F158">
        <f t="shared" si="32"/>
        <v>15557</v>
      </c>
      <c r="G158">
        <f t="shared" si="36"/>
        <v>-4.692060000525089E-2</v>
      </c>
      <c r="K158">
        <f t="shared" si="30"/>
        <v>-4.692060000525089E-2</v>
      </c>
      <c r="P158">
        <f t="shared" si="33"/>
        <v>-4.6957077426115969E-2</v>
      </c>
      <c r="Q158" s="2">
        <f t="shared" si="34"/>
        <v>39326.152739999998</v>
      </c>
      <c r="S158">
        <f t="shared" si="35"/>
        <v>1.330602232968096E-9</v>
      </c>
      <c r="T158">
        <v>1</v>
      </c>
      <c r="U158">
        <f t="shared" si="37"/>
        <v>1.330602232968096E-9</v>
      </c>
    </row>
    <row r="159" spans="1:21" x14ac:dyDescent="0.2">
      <c r="A159" s="40" t="s">
        <v>132</v>
      </c>
      <c r="B159" s="41" t="s">
        <v>79</v>
      </c>
      <c r="C159" s="40">
        <v>54345.638959999997</v>
      </c>
      <c r="D159" s="40">
        <v>2.9E-4</v>
      </c>
      <c r="E159">
        <f t="shared" si="31"/>
        <v>15557.952447171238</v>
      </c>
      <c r="F159">
        <f t="shared" si="32"/>
        <v>15558</v>
      </c>
      <c r="G159">
        <f t="shared" si="36"/>
        <v>-4.6896400002879091E-2</v>
      </c>
      <c r="K159">
        <f t="shared" si="30"/>
        <v>-4.6896400002879091E-2</v>
      </c>
      <c r="P159">
        <f t="shared" si="33"/>
        <v>-4.6984118355579578E-2</v>
      </c>
      <c r="Q159" s="2">
        <f t="shared" si="34"/>
        <v>39327.138959999997</v>
      </c>
      <c r="S159">
        <f t="shared" si="35"/>
        <v>7.694509400487103E-9</v>
      </c>
      <c r="T159">
        <v>1</v>
      </c>
      <c r="U159">
        <f t="shared" si="37"/>
        <v>7.694509400487103E-9</v>
      </c>
    </row>
    <row r="160" spans="1:21" x14ac:dyDescent="0.2">
      <c r="A160" s="40" t="s">
        <v>132</v>
      </c>
      <c r="B160" s="41" t="s">
        <v>79</v>
      </c>
      <c r="C160" s="40">
        <v>54346.627589999996</v>
      </c>
      <c r="D160" s="40">
        <v>4.6000000000000001E-4</v>
      </c>
      <c r="E160">
        <f t="shared" si="31"/>
        <v>15558.954915443766</v>
      </c>
      <c r="F160">
        <f t="shared" si="32"/>
        <v>15559</v>
      </c>
      <c r="G160">
        <f t="shared" si="36"/>
        <v>-4.4462199999543373E-2</v>
      </c>
      <c r="K160">
        <f t="shared" si="30"/>
        <v>-4.4462199999543373E-2</v>
      </c>
      <c r="P160">
        <f t="shared" si="33"/>
        <v>-4.7011152204364533E-2</v>
      </c>
      <c r="Q160" s="2">
        <f t="shared" si="34"/>
        <v>39328.127589999996</v>
      </c>
      <c r="S160">
        <f t="shared" si="35"/>
        <v>6.4971573424626535E-6</v>
      </c>
      <c r="T160">
        <v>1</v>
      </c>
      <c r="U160">
        <f t="shared" si="37"/>
        <v>6.4971573424626535E-6</v>
      </c>
    </row>
    <row r="161" spans="1:21" x14ac:dyDescent="0.2">
      <c r="A161" s="40" t="s">
        <v>132</v>
      </c>
      <c r="B161" s="41" t="s">
        <v>79</v>
      </c>
      <c r="C161" s="40">
        <v>54347.613149999997</v>
      </c>
      <c r="D161" s="40">
        <v>4.2999999999999999E-4</v>
      </c>
      <c r="E161">
        <f t="shared" si="31"/>
        <v>15559.954270744205</v>
      </c>
      <c r="F161">
        <f t="shared" si="32"/>
        <v>15560</v>
      </c>
      <c r="G161">
        <f t="shared" si="36"/>
        <v>-4.5098000002326444E-2</v>
      </c>
      <c r="K161">
        <f t="shared" si="30"/>
        <v>-4.5098000002326444E-2</v>
      </c>
      <c r="P161">
        <f t="shared" si="33"/>
        <v>-4.7038178923077538E-2</v>
      </c>
      <c r="Q161" s="2">
        <f t="shared" si="34"/>
        <v>39329.113149999997</v>
      </c>
      <c r="S161">
        <f t="shared" si="35"/>
        <v>3.7642942445268803E-6</v>
      </c>
      <c r="T161">
        <v>1</v>
      </c>
      <c r="U161">
        <f t="shared" si="37"/>
        <v>3.7642942445268803E-6</v>
      </c>
    </row>
    <row r="162" spans="1:21" x14ac:dyDescent="0.2">
      <c r="A162" s="40" t="s">
        <v>132</v>
      </c>
      <c r="B162" s="41" t="s">
        <v>79</v>
      </c>
      <c r="C162" s="40">
        <v>54348.602559999999</v>
      </c>
      <c r="D162" s="40">
        <v>1.75E-3</v>
      </c>
      <c r="E162">
        <f t="shared" si="31"/>
        <v>15560.957529934725</v>
      </c>
      <c r="F162">
        <f t="shared" si="32"/>
        <v>15561</v>
      </c>
      <c r="G162">
        <f t="shared" si="36"/>
        <v>-4.1883800004143268E-2</v>
      </c>
      <c r="K162">
        <f t="shared" si="30"/>
        <v>-4.1883800004143268E-2</v>
      </c>
      <c r="P162">
        <f t="shared" si="33"/>
        <v>-4.7065198462339447E-2</v>
      </c>
      <c r="Q162" s="2">
        <f t="shared" si="34"/>
        <v>39330.102559999999</v>
      </c>
      <c r="S162">
        <f t="shared" si="35"/>
        <v>2.6846889982597743E-5</v>
      </c>
      <c r="T162">
        <v>1</v>
      </c>
      <c r="U162">
        <f t="shared" si="37"/>
        <v>2.6846889982597743E-5</v>
      </c>
    </row>
    <row r="163" spans="1:21" x14ac:dyDescent="0.2">
      <c r="A163" s="40" t="s">
        <v>132</v>
      </c>
      <c r="B163" s="41" t="s">
        <v>79</v>
      </c>
      <c r="C163" s="40">
        <v>54349.58698</v>
      </c>
      <c r="D163" s="40">
        <v>2.3000000000000001E-4</v>
      </c>
      <c r="E163">
        <f t="shared" si="31"/>
        <v>15561.955729278101</v>
      </c>
      <c r="F163">
        <f t="shared" si="32"/>
        <v>15562</v>
      </c>
      <c r="G163">
        <f t="shared" si="36"/>
        <v>-4.365959999995539E-2</v>
      </c>
      <c r="K163">
        <f t="shared" si="30"/>
        <v>-4.365959999995539E-2</v>
      </c>
      <c r="P163">
        <f t="shared" si="33"/>
        <v>-4.7092210772785435E-2</v>
      </c>
      <c r="Q163" s="2">
        <f t="shared" si="34"/>
        <v>39331.08698</v>
      </c>
      <c r="S163">
        <f t="shared" si="35"/>
        <v>1.1782816717748883E-5</v>
      </c>
      <c r="T163">
        <v>1</v>
      </c>
      <c r="U163">
        <f t="shared" si="37"/>
        <v>1.1782816717748883E-5</v>
      </c>
    </row>
    <row r="164" spans="1:21" x14ac:dyDescent="0.2">
      <c r="A164" s="40" t="s">
        <v>132</v>
      </c>
      <c r="B164" s="41" t="s">
        <v>79</v>
      </c>
      <c r="C164" s="40">
        <v>54350.571380000001</v>
      </c>
      <c r="D164" s="40">
        <v>2.7E-4</v>
      </c>
      <c r="E164">
        <f t="shared" si="31"/>
        <v>15562.953908341529</v>
      </c>
      <c r="F164">
        <f t="shared" si="32"/>
        <v>15563</v>
      </c>
      <c r="G164">
        <f t="shared" si="36"/>
        <v>-4.5455399995262269E-2</v>
      </c>
      <c r="K164">
        <f t="shared" si="30"/>
        <v>-4.5455399995262269E-2</v>
      </c>
      <c r="P164">
        <f t="shared" si="33"/>
        <v>-4.7119215805064972E-2</v>
      </c>
      <c r="Q164" s="2">
        <f t="shared" si="34"/>
        <v>39332.071380000001</v>
      </c>
      <c r="S164">
        <f t="shared" si="35"/>
        <v>2.7682830489494246E-6</v>
      </c>
      <c r="T164">
        <v>1</v>
      </c>
      <c r="U164">
        <f t="shared" si="37"/>
        <v>2.7682830489494246E-6</v>
      </c>
    </row>
    <row r="165" spans="1:21" x14ac:dyDescent="0.2">
      <c r="A165" s="40" t="s">
        <v>132</v>
      </c>
      <c r="B165" s="41" t="s">
        <v>79</v>
      </c>
      <c r="C165" s="40">
        <v>54351.55816</v>
      </c>
      <c r="D165" s="40">
        <v>2.7E-4</v>
      </c>
      <c r="E165">
        <f t="shared" si="31"/>
        <v>15563.954500718824</v>
      </c>
      <c r="F165">
        <f t="shared" si="32"/>
        <v>15564</v>
      </c>
      <c r="G165">
        <f t="shared" si="36"/>
        <v>-4.4871199999761302E-2</v>
      </c>
      <c r="K165">
        <f t="shared" si="30"/>
        <v>-4.4871199999761302E-2</v>
      </c>
      <c r="P165">
        <f t="shared" si="33"/>
        <v>-4.7146213509842001E-2</v>
      </c>
      <c r="Q165" s="2">
        <f t="shared" si="34"/>
        <v>39333.05816</v>
      </c>
      <c r="S165">
        <f t="shared" si="35"/>
        <v>5.1756864710497039E-6</v>
      </c>
      <c r="T165">
        <v>1</v>
      </c>
      <c r="U165">
        <f t="shared" si="37"/>
        <v>5.1756864710497039E-6</v>
      </c>
    </row>
    <row r="166" spans="1:21" x14ac:dyDescent="0.2">
      <c r="A166" s="40" t="s">
        <v>132</v>
      </c>
      <c r="B166" s="41" t="s">
        <v>79</v>
      </c>
      <c r="C166" s="40">
        <v>54352.544190000001</v>
      </c>
      <c r="D166" s="40">
        <v>1.9000000000000001E-4</v>
      </c>
      <c r="E166">
        <f t="shared" si="31"/>
        <v>15564.95433259805</v>
      </c>
      <c r="F166">
        <f t="shared" si="32"/>
        <v>15565</v>
      </c>
      <c r="G166">
        <f t="shared" si="36"/>
        <v>-4.5037000003503636E-2</v>
      </c>
      <c r="K166">
        <f t="shared" si="30"/>
        <v>-4.5037000003503636E-2</v>
      </c>
      <c r="P166">
        <f t="shared" si="33"/>
        <v>-4.717320383779517E-2</v>
      </c>
      <c r="Q166" s="2">
        <f t="shared" si="34"/>
        <v>39334.044190000001</v>
      </c>
      <c r="S166">
        <f t="shared" si="35"/>
        <v>4.5633668216418553E-6</v>
      </c>
      <c r="T166">
        <v>1</v>
      </c>
      <c r="U166">
        <f t="shared" si="37"/>
        <v>4.5633668216418553E-6</v>
      </c>
    </row>
    <row r="167" spans="1:21" x14ac:dyDescent="0.2">
      <c r="A167" s="40" t="s">
        <v>132</v>
      </c>
      <c r="B167" s="41" t="s">
        <v>79</v>
      </c>
      <c r="C167" s="40">
        <v>54353.530229999997</v>
      </c>
      <c r="D167" s="40">
        <v>2.7E-4</v>
      </c>
      <c r="E167">
        <f t="shared" si="31"/>
        <v>15565.954174617249</v>
      </c>
      <c r="F167">
        <f t="shared" si="32"/>
        <v>15566</v>
      </c>
      <c r="G167">
        <f t="shared" si="36"/>
        <v>-4.5192800003860611E-2</v>
      </c>
      <c r="K167">
        <f t="shared" si="30"/>
        <v>-4.5192800003860611E-2</v>
      </c>
      <c r="P167">
        <f t="shared" si="33"/>
        <v>-4.7200186739617594E-2</v>
      </c>
      <c r="Q167" s="2">
        <f t="shared" si="34"/>
        <v>39335.030229999997</v>
      </c>
      <c r="S167">
        <f t="shared" si="35"/>
        <v>4.0296015068930756E-6</v>
      </c>
      <c r="T167">
        <v>1</v>
      </c>
      <c r="U167">
        <f t="shared" si="37"/>
        <v>4.0296015068930756E-6</v>
      </c>
    </row>
    <row r="168" spans="1:21" x14ac:dyDescent="0.2">
      <c r="A168" s="40" t="s">
        <v>132</v>
      </c>
      <c r="B168" s="41" t="s">
        <v>79</v>
      </c>
      <c r="C168" s="40">
        <v>54354.515720000003</v>
      </c>
      <c r="D168" s="40">
        <v>3.1E-4</v>
      </c>
      <c r="E168">
        <f t="shared" si="31"/>
        <v>15566.953458937873</v>
      </c>
      <c r="F168">
        <f t="shared" si="32"/>
        <v>15567</v>
      </c>
      <c r="G168">
        <f t="shared" si="36"/>
        <v>-4.5898599993961398E-2</v>
      </c>
      <c r="K168">
        <f t="shared" si="30"/>
        <v>-4.5898599993961398E-2</v>
      </c>
      <c r="P168">
        <f t="shared" si="33"/>
        <v>-4.7227162166017279E-2</v>
      </c>
      <c r="Q168" s="2">
        <f t="shared" si="34"/>
        <v>39336.015720000003</v>
      </c>
      <c r="S168">
        <f t="shared" si="35"/>
        <v>1.7650774450178426E-6</v>
      </c>
      <c r="T168">
        <v>1</v>
      </c>
      <c r="U168">
        <f t="shared" si="37"/>
        <v>1.7650774450178426E-6</v>
      </c>
    </row>
    <row r="169" spans="1:21" x14ac:dyDescent="0.2">
      <c r="A169" s="40" t="s">
        <v>132</v>
      </c>
      <c r="B169" s="41" t="s">
        <v>79</v>
      </c>
      <c r="C169" s="40">
        <v>54355.502209999999</v>
      </c>
      <c r="D169" s="40">
        <v>2.7999999999999998E-4</v>
      </c>
      <c r="E169">
        <f t="shared" si="31"/>
        <v>15567.953757255911</v>
      </c>
      <c r="F169">
        <f t="shared" si="32"/>
        <v>15568</v>
      </c>
      <c r="G169">
        <f t="shared" si="36"/>
        <v>-4.5604400002048351E-2</v>
      </c>
      <c r="K169">
        <f t="shared" si="30"/>
        <v>-4.5604400002048351E-2</v>
      </c>
      <c r="P169">
        <f t="shared" si="33"/>
        <v>-4.7254130067717039E-2</v>
      </c>
      <c r="Q169" s="2">
        <f t="shared" si="34"/>
        <v>39337.002209999999</v>
      </c>
      <c r="S169">
        <f t="shared" si="35"/>
        <v>2.7216092895712128E-6</v>
      </c>
      <c r="T169">
        <v>1</v>
      </c>
      <c r="U169">
        <f t="shared" si="37"/>
        <v>2.7216092895712128E-6</v>
      </c>
    </row>
    <row r="170" spans="1:21" x14ac:dyDescent="0.2">
      <c r="A170" s="40" t="s">
        <v>132</v>
      </c>
      <c r="B170" s="41" t="s">
        <v>79</v>
      </c>
      <c r="C170" s="40">
        <v>54356.488689999998</v>
      </c>
      <c r="D170" s="40">
        <v>1.9000000000000001E-4</v>
      </c>
      <c r="E170">
        <f t="shared" si="31"/>
        <v>15568.954045433979</v>
      </c>
      <c r="F170">
        <f t="shared" si="32"/>
        <v>15569</v>
      </c>
      <c r="G170">
        <f t="shared" si="36"/>
        <v>-4.5320199998968747E-2</v>
      </c>
      <c r="K170">
        <f t="shared" si="30"/>
        <v>-4.5320199998968747E-2</v>
      </c>
      <c r="P170">
        <f t="shared" si="33"/>
        <v>-4.7281090395454695E-2</v>
      </c>
      <c r="Q170" s="2">
        <f t="shared" si="34"/>
        <v>39337.988689999998</v>
      </c>
      <c r="S170">
        <f t="shared" si="35"/>
        <v>3.8450911470308185E-6</v>
      </c>
      <c r="T170">
        <v>1</v>
      </c>
      <c r="U170">
        <f t="shared" si="37"/>
        <v>3.8450911470308185E-6</v>
      </c>
    </row>
    <row r="171" spans="1:21" x14ac:dyDescent="0.2">
      <c r="A171" s="40" t="s">
        <v>132</v>
      </c>
      <c r="B171" s="41" t="s">
        <v>79</v>
      </c>
      <c r="C171" s="40">
        <v>54357.473720000002</v>
      </c>
      <c r="D171" s="40">
        <v>2.1000000000000001E-4</v>
      </c>
      <c r="E171">
        <f t="shared" si="31"/>
        <v>15569.952863315786</v>
      </c>
      <c r="F171">
        <f t="shared" si="32"/>
        <v>15570</v>
      </c>
      <c r="G171">
        <f t="shared" si="36"/>
        <v>-4.6485999999276828E-2</v>
      </c>
      <c r="K171">
        <f t="shared" si="30"/>
        <v>-4.6485999999276828E-2</v>
      </c>
      <c r="P171">
        <f t="shared" si="33"/>
        <v>-4.7308043099983085E-2</v>
      </c>
      <c r="Q171" s="2">
        <f t="shared" si="34"/>
        <v>39338.973720000002</v>
      </c>
      <c r="S171">
        <f t="shared" si="35"/>
        <v>6.7575485941875784E-7</v>
      </c>
      <c r="T171">
        <v>1</v>
      </c>
      <c r="U171">
        <f t="shared" si="37"/>
        <v>6.7575485941875784E-7</v>
      </c>
    </row>
    <row r="172" spans="1:21" x14ac:dyDescent="0.2">
      <c r="A172" s="40" t="s">
        <v>132</v>
      </c>
      <c r="B172" s="41" t="s">
        <v>79</v>
      </c>
      <c r="C172" s="40">
        <v>54358.45966</v>
      </c>
      <c r="D172" s="40">
        <v>5.1999999999999995E-4</v>
      </c>
      <c r="E172">
        <f t="shared" si="31"/>
        <v>15570.952603935244</v>
      </c>
      <c r="F172">
        <f t="shared" si="32"/>
        <v>15571</v>
      </c>
      <c r="G172">
        <f t="shared" si="36"/>
        <v>-4.6741799997107591E-2</v>
      </c>
      <c r="K172">
        <f t="shared" si="30"/>
        <v>-4.6741799997107591E-2</v>
      </c>
      <c r="P172">
        <f t="shared" si="33"/>
        <v>-4.7334988132070266E-2</v>
      </c>
      <c r="Q172" s="2">
        <f t="shared" si="34"/>
        <v>39339.95966</v>
      </c>
      <c r="S172">
        <f t="shared" si="35"/>
        <v>3.5187216346049602E-7</v>
      </c>
      <c r="T172">
        <v>1</v>
      </c>
      <c r="U172">
        <f t="shared" si="37"/>
        <v>3.5187216346049602E-7</v>
      </c>
    </row>
    <row r="173" spans="1:21" x14ac:dyDescent="0.2">
      <c r="A173" s="40" t="s">
        <v>132</v>
      </c>
      <c r="B173" s="41" t="s">
        <v>79</v>
      </c>
      <c r="C173" s="40">
        <v>54359.445269999997</v>
      </c>
      <c r="D173" s="40">
        <v>1.7000000000000001E-4</v>
      </c>
      <c r="E173">
        <f t="shared" si="31"/>
        <v>15571.952009935549</v>
      </c>
      <c r="F173">
        <f t="shared" si="32"/>
        <v>15572</v>
      </c>
      <c r="G173">
        <f t="shared" si="36"/>
        <v>-4.7327600004791748E-2</v>
      </c>
      <c r="K173">
        <f t="shared" si="30"/>
        <v>-4.7327600004791748E-2</v>
      </c>
      <c r="P173">
        <f t="shared" si="33"/>
        <v>-4.7361925442499536E-2</v>
      </c>
      <c r="Q173" s="2">
        <f t="shared" si="34"/>
        <v>39340.945269999997</v>
      </c>
      <c r="S173">
        <f t="shared" si="35"/>
        <v>1.1782356738312615E-9</v>
      </c>
      <c r="T173">
        <v>1</v>
      </c>
      <c r="U173">
        <f t="shared" si="37"/>
        <v>1.1782356738312615E-9</v>
      </c>
    </row>
    <row r="174" spans="1:21" x14ac:dyDescent="0.2">
      <c r="A174" s="40" t="s">
        <v>132</v>
      </c>
      <c r="B174" s="41" t="s">
        <v>79</v>
      </c>
      <c r="C174" s="40">
        <v>54360.432540000002</v>
      </c>
      <c r="D174" s="40">
        <v>5.5000000000000003E-4</v>
      </c>
      <c r="E174">
        <f t="shared" si="31"/>
        <v>15572.953099171586</v>
      </c>
      <c r="F174">
        <f t="shared" si="32"/>
        <v>15573</v>
      </c>
      <c r="G174">
        <f t="shared" si="36"/>
        <v>-4.625339999620337E-2</v>
      </c>
      <c r="K174">
        <f t="shared" si="30"/>
        <v>-4.625339999620337E-2</v>
      </c>
      <c r="P174">
        <f t="shared" si="33"/>
        <v>-4.7388854982069538E-2</v>
      </c>
      <c r="Q174" s="2">
        <f t="shared" si="34"/>
        <v>39341.932540000002</v>
      </c>
      <c r="S174">
        <f t="shared" si="35"/>
        <v>1.2892580249283387E-6</v>
      </c>
      <c r="T174">
        <v>1</v>
      </c>
      <c r="U174">
        <f t="shared" si="37"/>
        <v>1.2892580249283387E-6</v>
      </c>
    </row>
    <row r="175" spans="1:21" x14ac:dyDescent="0.2">
      <c r="A175" s="40" t="s">
        <v>132</v>
      </c>
      <c r="B175" s="41" t="s">
        <v>79</v>
      </c>
      <c r="C175" s="40">
        <v>54361.419670000003</v>
      </c>
      <c r="D175" s="40">
        <v>3.6000000000000002E-4</v>
      </c>
      <c r="E175">
        <f t="shared" si="31"/>
        <v>15573.95404644798</v>
      </c>
      <c r="F175">
        <f t="shared" si="32"/>
        <v>15574</v>
      </c>
      <c r="G175">
        <f t="shared" si="36"/>
        <v>-4.5319199998630211E-2</v>
      </c>
      <c r="K175">
        <f t="shared" si="30"/>
        <v>-4.5319199998630211E-2</v>
      </c>
      <c r="P175">
        <f t="shared" si="33"/>
        <v>-4.7415776701594442E-2</v>
      </c>
      <c r="Q175" s="2">
        <f t="shared" si="34"/>
        <v>39342.919670000003</v>
      </c>
      <c r="S175">
        <f t="shared" si="35"/>
        <v>4.3956338714123666E-6</v>
      </c>
      <c r="T175">
        <v>1</v>
      </c>
      <c r="U175">
        <f t="shared" si="37"/>
        <v>4.3956338714123666E-6</v>
      </c>
    </row>
    <row r="176" spans="1:21" x14ac:dyDescent="0.2">
      <c r="A176" s="40" t="s">
        <v>132</v>
      </c>
      <c r="B176" s="41" t="s">
        <v>79</v>
      </c>
      <c r="C176" s="40">
        <v>54362.404499999997</v>
      </c>
      <c r="D176" s="40">
        <v>7.1000000000000002E-4</v>
      </c>
      <c r="E176">
        <f t="shared" si="31"/>
        <v>15574.952661530293</v>
      </c>
      <c r="F176">
        <f t="shared" si="32"/>
        <v>15575</v>
      </c>
      <c r="G176">
        <f t="shared" si="36"/>
        <v>-4.6685000001161825E-2</v>
      </c>
      <c r="K176">
        <f t="shared" si="30"/>
        <v>-4.6685000001161825E-2</v>
      </c>
      <c r="P176">
        <f t="shared" si="33"/>
        <v>-4.7442690551903893E-2</v>
      </c>
      <c r="Q176" s="2">
        <f t="shared" si="34"/>
        <v>39343.904499999997</v>
      </c>
      <c r="S176">
        <f t="shared" si="35"/>
        <v>5.7409497068381891E-7</v>
      </c>
      <c r="T176">
        <v>1</v>
      </c>
      <c r="U176">
        <f t="shared" si="37"/>
        <v>5.7409497068381891E-7</v>
      </c>
    </row>
    <row r="177" spans="1:21" x14ac:dyDescent="0.2">
      <c r="A177" s="40" t="s">
        <v>132</v>
      </c>
      <c r="B177" s="41" t="s">
        <v>79</v>
      </c>
      <c r="C177" s="40">
        <v>54363.390520000001</v>
      </c>
      <c r="D177" s="40">
        <v>1.2899999999999999E-3</v>
      </c>
      <c r="E177">
        <f t="shared" si="31"/>
        <v>15575.952483269552</v>
      </c>
      <c r="F177">
        <f t="shared" si="32"/>
        <v>15576</v>
      </c>
      <c r="G177">
        <f t="shared" si="36"/>
        <v>-4.6860800001013558E-2</v>
      </c>
      <c r="K177">
        <f t="shared" si="30"/>
        <v>-4.6860800001013558E-2</v>
      </c>
      <c r="P177">
        <f t="shared" si="33"/>
        <v>-4.7469596483843288E-2</v>
      </c>
      <c r="Q177" s="2">
        <f t="shared" si="34"/>
        <v>39344.890520000001</v>
      </c>
      <c r="S177">
        <f t="shared" si="35"/>
        <v>3.7063315750584892E-7</v>
      </c>
      <c r="T177">
        <v>1</v>
      </c>
      <c r="U177">
        <f t="shared" si="37"/>
        <v>3.7063315750584892E-7</v>
      </c>
    </row>
    <row r="178" spans="1:21" x14ac:dyDescent="0.2">
      <c r="A178" s="40" t="s">
        <v>132</v>
      </c>
      <c r="B178" s="41" t="s">
        <v>79</v>
      </c>
      <c r="C178" s="40">
        <v>54364.378349999999</v>
      </c>
      <c r="D178" s="40">
        <v>4.2000000000000002E-4</v>
      </c>
      <c r="E178">
        <f t="shared" si="31"/>
        <v>15576.954140344138</v>
      </c>
      <c r="F178">
        <f t="shared" si="32"/>
        <v>15577</v>
      </c>
      <c r="G178">
        <f t="shared" si="36"/>
        <v>-4.5226599999296013E-2</v>
      </c>
      <c r="K178">
        <f t="shared" si="30"/>
        <v>-4.5226599999296013E-2</v>
      </c>
      <c r="P178">
        <f t="shared" si="33"/>
        <v>-4.7496494448273738E-2</v>
      </c>
      <c r="Q178" s="2">
        <f t="shared" si="34"/>
        <v>39345.878349999999</v>
      </c>
      <c r="S178">
        <f t="shared" si="35"/>
        <v>5.1524208094998879E-6</v>
      </c>
      <c r="T178">
        <v>1</v>
      </c>
      <c r="U178">
        <f t="shared" si="37"/>
        <v>5.1524208094998879E-6</v>
      </c>
    </row>
    <row r="179" spans="1:21" x14ac:dyDescent="0.2">
      <c r="A179" s="48" t="s">
        <v>104</v>
      </c>
      <c r="B179" s="42" t="s">
        <v>79</v>
      </c>
      <c r="C179" s="38">
        <v>54372.759299999998</v>
      </c>
      <c r="D179" s="38">
        <v>4.0000000000000002E-4</v>
      </c>
      <c r="E179">
        <f t="shared" si="31"/>
        <v>15585.452402048355</v>
      </c>
      <c r="F179">
        <f t="shared" si="32"/>
        <v>15585.5</v>
      </c>
      <c r="G179">
        <f t="shared" si="36"/>
        <v>-4.6940899999754038E-2</v>
      </c>
      <c r="J179">
        <f>+G179</f>
        <v>-4.6940899999754038E-2</v>
      </c>
      <c r="P179">
        <f t="shared" si="33"/>
        <v>-4.7724798520327433E-2</v>
      </c>
      <c r="Q179" s="2">
        <f t="shared" si="34"/>
        <v>39354.259299999998</v>
      </c>
      <c r="S179">
        <f t="shared" si="35"/>
        <v>6.1449689055715747E-7</v>
      </c>
      <c r="T179">
        <v>1</v>
      </c>
      <c r="U179">
        <f t="shared" si="37"/>
        <v>6.1449689055715747E-7</v>
      </c>
    </row>
    <row r="180" spans="1:21" x14ac:dyDescent="0.2">
      <c r="A180" s="40" t="s">
        <v>132</v>
      </c>
      <c r="B180" s="41" t="s">
        <v>78</v>
      </c>
      <c r="C180" s="40">
        <v>54381.634250000003</v>
      </c>
      <c r="D180" s="40">
        <v>7.6000000000000004E-4</v>
      </c>
      <c r="E180">
        <f t="shared" si="31"/>
        <v>15594.451578479651</v>
      </c>
      <c r="F180">
        <f t="shared" si="32"/>
        <v>15594.5</v>
      </c>
      <c r="G180">
        <f t="shared" si="36"/>
        <v>-4.7753099992405623E-2</v>
      </c>
      <c r="K180">
        <f t="shared" ref="K180:K199" si="38">+G180</f>
        <v>-4.7753099992405623E-2</v>
      </c>
      <c r="P180">
        <f t="shared" si="33"/>
        <v>-4.7965867469304688E-2</v>
      </c>
      <c r="Q180" s="2">
        <f t="shared" si="34"/>
        <v>39363.134250000003</v>
      </c>
      <c r="S180">
        <f t="shared" si="35"/>
        <v>4.5269999225993946E-8</v>
      </c>
      <c r="T180">
        <v>1</v>
      </c>
      <c r="U180">
        <f t="shared" si="37"/>
        <v>4.5269999225993946E-8</v>
      </c>
    </row>
    <row r="181" spans="1:21" x14ac:dyDescent="0.2">
      <c r="A181" s="40" t="s">
        <v>132</v>
      </c>
      <c r="B181" s="41" t="s">
        <v>78</v>
      </c>
      <c r="C181" s="40">
        <v>54382.621149999999</v>
      </c>
      <c r="D181" s="40">
        <v>4.2999999999999999E-4</v>
      </c>
      <c r="E181">
        <f t="shared" si="31"/>
        <v>15595.452292536633</v>
      </c>
      <c r="F181">
        <f t="shared" si="32"/>
        <v>15595.5</v>
      </c>
      <c r="G181">
        <f t="shared" si="36"/>
        <v>-4.7048899999936111E-2</v>
      </c>
      <c r="K181">
        <f t="shared" si="38"/>
        <v>-4.7048899999936111E-2</v>
      </c>
      <c r="P181">
        <f t="shared" si="33"/>
        <v>-4.7992609191485437E-2</v>
      </c>
      <c r="Q181" s="2">
        <f t="shared" si="34"/>
        <v>39364.121149999999</v>
      </c>
      <c r="S181">
        <f t="shared" si="35"/>
        <v>8.9058703821468229E-7</v>
      </c>
      <c r="T181">
        <v>1</v>
      </c>
      <c r="U181">
        <f t="shared" si="37"/>
        <v>8.9058703821468229E-7</v>
      </c>
    </row>
    <row r="182" spans="1:21" x14ac:dyDescent="0.2">
      <c r="A182" s="40" t="s">
        <v>132</v>
      </c>
      <c r="B182" s="41" t="s">
        <v>78</v>
      </c>
      <c r="C182" s="40">
        <v>54383.608359999998</v>
      </c>
      <c r="D182" s="40">
        <v>2.5999999999999998E-4</v>
      </c>
      <c r="E182">
        <f t="shared" si="31"/>
        <v>15596.45332093282</v>
      </c>
      <c r="F182">
        <f t="shared" si="32"/>
        <v>15596.5</v>
      </c>
      <c r="G182">
        <f t="shared" si="36"/>
        <v>-4.6034700004383922E-2</v>
      </c>
      <c r="K182">
        <f t="shared" si="38"/>
        <v>-4.6034700004383922E-2</v>
      </c>
      <c r="P182">
        <f t="shared" si="33"/>
        <v>-4.8019341991242678E-2</v>
      </c>
      <c r="Q182" s="2">
        <f t="shared" si="34"/>
        <v>39365.108359999998</v>
      </c>
      <c r="S182">
        <f t="shared" si="35"/>
        <v>3.9388038160026738E-6</v>
      </c>
      <c r="T182">
        <v>1</v>
      </c>
      <c r="U182">
        <f t="shared" si="37"/>
        <v>3.9388038160026738E-6</v>
      </c>
    </row>
    <row r="183" spans="1:21" x14ac:dyDescent="0.2">
      <c r="A183" s="40" t="s">
        <v>132</v>
      </c>
      <c r="B183" s="41" t="s">
        <v>78</v>
      </c>
      <c r="C183" s="40">
        <v>54384.593939999999</v>
      </c>
      <c r="D183" s="40">
        <v>4.6999999999999999E-4</v>
      </c>
      <c r="E183">
        <f t="shared" si="31"/>
        <v>15597.452696513206</v>
      </c>
      <c r="F183">
        <f t="shared" si="32"/>
        <v>15597.5</v>
      </c>
      <c r="G183">
        <f t="shared" si="36"/>
        <v>-4.6650500000396278E-2</v>
      </c>
      <c r="K183">
        <f t="shared" si="38"/>
        <v>-4.6650500000396278E-2</v>
      </c>
      <c r="P183">
        <f t="shared" si="33"/>
        <v>-4.8046065819782643E-2</v>
      </c>
      <c r="Q183" s="2">
        <f t="shared" si="34"/>
        <v>39366.093939999999</v>
      </c>
      <c r="S183">
        <f t="shared" si="35"/>
        <v>1.9476039562395381E-6</v>
      </c>
      <c r="T183">
        <v>1</v>
      </c>
      <c r="U183">
        <f t="shared" si="37"/>
        <v>1.9476039562395381E-6</v>
      </c>
    </row>
    <row r="184" spans="1:21" x14ac:dyDescent="0.2">
      <c r="A184" s="40" t="s">
        <v>132</v>
      </c>
      <c r="B184" s="41" t="s">
        <v>78</v>
      </c>
      <c r="C184" s="40">
        <v>54387.55242</v>
      </c>
      <c r="D184" s="40">
        <v>2.5000000000000001E-4</v>
      </c>
      <c r="E184">
        <f t="shared" si="31"/>
        <v>15600.452587609885</v>
      </c>
      <c r="F184">
        <f t="shared" si="32"/>
        <v>15600.5</v>
      </c>
      <c r="G184">
        <f t="shared" si="36"/>
        <v>-4.6757900003285613E-2</v>
      </c>
      <c r="K184">
        <f t="shared" si="38"/>
        <v>-4.6757900003285613E-2</v>
      </c>
      <c r="P184">
        <f t="shared" si="33"/>
        <v>-4.8126182990430019E-2</v>
      </c>
      <c r="Q184" s="2">
        <f t="shared" si="34"/>
        <v>39369.05242</v>
      </c>
      <c r="S184">
        <f t="shared" si="35"/>
        <v>1.8721983329088197E-6</v>
      </c>
      <c r="T184">
        <v>1</v>
      </c>
      <c r="U184">
        <f t="shared" si="37"/>
        <v>1.8721983329088197E-6</v>
      </c>
    </row>
    <row r="185" spans="1:21" x14ac:dyDescent="0.2">
      <c r="A185" s="40" t="s">
        <v>132</v>
      </c>
      <c r="B185" s="41" t="s">
        <v>78</v>
      </c>
      <c r="C185" s="40">
        <v>54388.538399999998</v>
      </c>
      <c r="D185" s="40">
        <v>2.9E-4</v>
      </c>
      <c r="E185">
        <f t="shared" si="31"/>
        <v>15601.452368789238</v>
      </c>
      <c r="F185">
        <f t="shared" si="32"/>
        <v>15601.5</v>
      </c>
      <c r="G185">
        <f t="shared" si="36"/>
        <v>-4.6973700002126861E-2</v>
      </c>
      <c r="K185">
        <f t="shared" si="38"/>
        <v>-4.6973700002126861E-2</v>
      </c>
      <c r="P185">
        <f t="shared" si="33"/>
        <v>-4.8152870446522521E-2</v>
      </c>
      <c r="Q185" s="2">
        <f t="shared" si="34"/>
        <v>39370.038399999998</v>
      </c>
      <c r="S185">
        <f t="shared" si="35"/>
        <v>1.3904429369362568E-6</v>
      </c>
      <c r="T185">
        <v>1</v>
      </c>
      <c r="U185">
        <f t="shared" si="37"/>
        <v>1.3904429369362568E-6</v>
      </c>
    </row>
    <row r="186" spans="1:21" x14ac:dyDescent="0.2">
      <c r="A186" s="40" t="s">
        <v>132</v>
      </c>
      <c r="B186" s="41" t="s">
        <v>78</v>
      </c>
      <c r="C186" s="40">
        <v>54389.524770000004</v>
      </c>
      <c r="D186" s="40">
        <v>1.7000000000000001E-4</v>
      </c>
      <c r="E186">
        <f t="shared" si="31"/>
        <v>15602.452545427595</v>
      </c>
      <c r="F186">
        <f t="shared" si="32"/>
        <v>15602.5</v>
      </c>
      <c r="G186">
        <f t="shared" si="36"/>
        <v>-4.6799499992630444E-2</v>
      </c>
      <c r="K186">
        <f t="shared" si="38"/>
        <v>-4.6799499992630444E-2</v>
      </c>
      <c r="P186">
        <f t="shared" si="33"/>
        <v>-4.8179548687699296E-2</v>
      </c>
      <c r="Q186" s="2">
        <f t="shared" si="34"/>
        <v>39371.024770000004</v>
      </c>
      <c r="S186">
        <f t="shared" si="35"/>
        <v>1.9045344007612397E-6</v>
      </c>
      <c r="T186">
        <v>1</v>
      </c>
      <c r="U186">
        <f t="shared" si="37"/>
        <v>1.9045344007612397E-6</v>
      </c>
    </row>
    <row r="187" spans="1:21" x14ac:dyDescent="0.2">
      <c r="A187" s="40" t="s">
        <v>132</v>
      </c>
      <c r="B187" s="41" t="s">
        <v>78</v>
      </c>
      <c r="C187" s="40">
        <v>54392.484020000004</v>
      </c>
      <c r="D187" s="40">
        <v>2.3000000000000001E-4</v>
      </c>
      <c r="E187">
        <f t="shared" si="31"/>
        <v>15605.453217302289</v>
      </c>
      <c r="F187">
        <f t="shared" si="32"/>
        <v>15605.5</v>
      </c>
      <c r="G187">
        <f t="shared" si="36"/>
        <v>-4.6136899996781722E-2</v>
      </c>
      <c r="K187">
        <f t="shared" si="38"/>
        <v>-4.6136899996781722E-2</v>
      </c>
      <c r="P187">
        <f t="shared" si="33"/>
        <v>-4.8259527634978955E-2</v>
      </c>
      <c r="Q187" s="2">
        <f t="shared" si="34"/>
        <v>39373.984020000004</v>
      </c>
      <c r="S187">
        <f t="shared" si="35"/>
        <v>4.505548090438764E-6</v>
      </c>
      <c r="T187">
        <v>1</v>
      </c>
      <c r="U187">
        <f t="shared" si="37"/>
        <v>4.505548090438764E-6</v>
      </c>
    </row>
    <row r="188" spans="1:21" x14ac:dyDescent="0.2">
      <c r="A188" s="40" t="s">
        <v>132</v>
      </c>
      <c r="B188" s="41" t="s">
        <v>78</v>
      </c>
      <c r="C188" s="40">
        <v>54393.471259999998</v>
      </c>
      <c r="D188" s="40">
        <v>4.4999999999999999E-4</v>
      </c>
      <c r="E188">
        <f t="shared" si="31"/>
        <v>15606.454276118393</v>
      </c>
      <c r="F188">
        <f t="shared" si="32"/>
        <v>15606.5</v>
      </c>
      <c r="G188">
        <f t="shared" si="36"/>
        <v>-4.5092699998349417E-2</v>
      </c>
      <c r="K188">
        <f t="shared" si="38"/>
        <v>-4.5092699998349417E-2</v>
      </c>
      <c r="P188">
        <f t="shared" si="33"/>
        <v>-4.8286168529829358E-2</v>
      </c>
      <c r="Q188" s="2">
        <f t="shared" si="34"/>
        <v>39374.971259999998</v>
      </c>
      <c r="S188">
        <f t="shared" si="35"/>
        <v>1.0198241261552653E-5</v>
      </c>
      <c r="T188">
        <v>1</v>
      </c>
      <c r="U188">
        <f t="shared" si="37"/>
        <v>1.0198241261552653E-5</v>
      </c>
    </row>
    <row r="189" spans="1:21" x14ac:dyDescent="0.2">
      <c r="A189" s="40" t="s">
        <v>132</v>
      </c>
      <c r="B189" s="41" t="s">
        <v>78</v>
      </c>
      <c r="C189" s="40">
        <v>54394.458120000003</v>
      </c>
      <c r="D189" s="40">
        <v>2.3000000000000001E-4</v>
      </c>
      <c r="E189">
        <f t="shared" si="31"/>
        <v>15607.454949615485</v>
      </c>
      <c r="F189">
        <f t="shared" si="32"/>
        <v>15607.5</v>
      </c>
      <c r="G189">
        <f t="shared" ref="G189:G220" si="39">+C189-(C$7+F189*C$8)</f>
        <v>-4.4428499997593462E-2</v>
      </c>
      <c r="K189">
        <f t="shared" si="38"/>
        <v>-4.4428499997593462E-2</v>
      </c>
      <c r="P189">
        <f t="shared" si="33"/>
        <v>-4.8312799966525488E-2</v>
      </c>
      <c r="Q189" s="2">
        <f t="shared" si="34"/>
        <v>39375.958120000003</v>
      </c>
      <c r="S189">
        <f t="shared" si="35"/>
        <v>1.5087786248645336E-5</v>
      </c>
      <c r="T189">
        <v>1</v>
      </c>
      <c r="U189">
        <f t="shared" ref="U189:U220" si="40">+T189*S189</f>
        <v>1.5087786248645336E-5</v>
      </c>
    </row>
    <row r="190" spans="1:21" x14ac:dyDescent="0.2">
      <c r="A190" s="40" t="s">
        <v>132</v>
      </c>
      <c r="B190" s="41" t="s">
        <v>78</v>
      </c>
      <c r="C190" s="40">
        <v>54395.444239999997</v>
      </c>
      <c r="D190" s="40">
        <v>6.9999999999999999E-4</v>
      </c>
      <c r="E190">
        <f t="shared" si="31"/>
        <v>15608.454872754475</v>
      </c>
      <c r="F190">
        <f t="shared" si="32"/>
        <v>15608.5</v>
      </c>
      <c r="G190">
        <f t="shared" si="39"/>
        <v>-4.4504299999971408E-2</v>
      </c>
      <c r="K190">
        <f t="shared" si="38"/>
        <v>-4.4504299999971408E-2</v>
      </c>
      <c r="P190">
        <f t="shared" si="33"/>
        <v>-4.8339421896475894E-2</v>
      </c>
      <c r="Q190" s="2">
        <f t="shared" si="34"/>
        <v>39376.944239999997</v>
      </c>
      <c r="S190">
        <f t="shared" si="35"/>
        <v>1.4708159961048163E-5</v>
      </c>
      <c r="T190">
        <v>1</v>
      </c>
      <c r="U190">
        <f t="shared" si="40"/>
        <v>1.4708159961048163E-5</v>
      </c>
    </row>
    <row r="191" spans="1:21" x14ac:dyDescent="0.2">
      <c r="A191" s="40" t="s">
        <v>132</v>
      </c>
      <c r="B191" s="41" t="s">
        <v>78</v>
      </c>
      <c r="C191" s="40">
        <v>54396.428789999998</v>
      </c>
      <c r="D191" s="40">
        <v>6.0000000000000002E-5</v>
      </c>
      <c r="E191">
        <f t="shared" si="31"/>
        <v>15609.453203917517</v>
      </c>
      <c r="F191">
        <f t="shared" si="32"/>
        <v>15609.5</v>
      </c>
      <c r="G191">
        <f t="shared" si="39"/>
        <v>-4.6150100002705585E-2</v>
      </c>
      <c r="K191">
        <f t="shared" si="38"/>
        <v>-4.6150100002705585E-2</v>
      </c>
      <c r="P191">
        <f t="shared" si="33"/>
        <v>-4.8366034271108145E-2</v>
      </c>
      <c r="Q191" s="2">
        <f t="shared" si="34"/>
        <v>39377.928789999998</v>
      </c>
      <c r="S191">
        <f t="shared" si="35"/>
        <v>4.9103646818807886E-6</v>
      </c>
      <c r="T191">
        <v>1</v>
      </c>
      <c r="U191">
        <f t="shared" si="40"/>
        <v>4.9103646818807886E-6</v>
      </c>
    </row>
    <row r="192" spans="1:21" x14ac:dyDescent="0.2">
      <c r="A192" s="40" t="s">
        <v>132</v>
      </c>
      <c r="B192" s="41" t="s">
        <v>78</v>
      </c>
      <c r="C192" s="40">
        <v>54397.414360000002</v>
      </c>
      <c r="D192" s="40">
        <v>4.4000000000000002E-4</v>
      </c>
      <c r="E192">
        <f t="shared" si="31"/>
        <v>15610.452569357934</v>
      </c>
      <c r="F192">
        <f t="shared" si="32"/>
        <v>15610.5</v>
      </c>
      <c r="G192">
        <f t="shared" si="39"/>
        <v>-4.6775899994827341E-2</v>
      </c>
      <c r="K192">
        <f t="shared" si="38"/>
        <v>-4.6775899994827341E-2</v>
      </c>
      <c r="P192">
        <f t="shared" si="33"/>
        <v>-4.839263704186883E-2</v>
      </c>
      <c r="Q192" s="2">
        <f t="shared" si="34"/>
        <v>39378.914360000002</v>
      </c>
      <c r="S192">
        <f t="shared" si="35"/>
        <v>2.6138386792764331E-6</v>
      </c>
      <c r="T192">
        <v>1</v>
      </c>
      <c r="U192">
        <f t="shared" si="40"/>
        <v>2.6138386792764331E-6</v>
      </c>
    </row>
    <row r="193" spans="1:21" x14ac:dyDescent="0.2">
      <c r="A193" s="40" t="s">
        <v>132</v>
      </c>
      <c r="B193" s="41" t="s">
        <v>78</v>
      </c>
      <c r="C193" s="40">
        <v>54398.401270000002</v>
      </c>
      <c r="D193" s="40">
        <v>1.6000000000000001E-4</v>
      </c>
      <c r="E193">
        <f t="shared" si="31"/>
        <v>15611.453293554892</v>
      </c>
      <c r="F193">
        <f t="shared" si="32"/>
        <v>15611.5</v>
      </c>
      <c r="G193">
        <f t="shared" si="39"/>
        <v>-4.6061699998972472E-2</v>
      </c>
      <c r="K193">
        <f t="shared" si="38"/>
        <v>-4.6061699998972472E-2</v>
      </c>
      <c r="P193">
        <f t="shared" si="33"/>
        <v>-4.8419230160223814E-2</v>
      </c>
      <c r="Q193" s="2">
        <f t="shared" si="34"/>
        <v>39379.901270000002</v>
      </c>
      <c r="S193">
        <f t="shared" si="35"/>
        <v>5.5579484612097797E-6</v>
      </c>
      <c r="T193">
        <v>1</v>
      </c>
      <c r="U193">
        <f t="shared" si="40"/>
        <v>5.5579484612097797E-6</v>
      </c>
    </row>
    <row r="194" spans="1:21" x14ac:dyDescent="0.2">
      <c r="A194" s="40" t="s">
        <v>132</v>
      </c>
      <c r="B194" s="41" t="s">
        <v>78</v>
      </c>
      <c r="C194" s="40">
        <v>54399.38725</v>
      </c>
      <c r="D194" s="40">
        <v>5.5000000000000003E-4</v>
      </c>
      <c r="E194">
        <f t="shared" si="31"/>
        <v>15612.453074734247</v>
      </c>
      <c r="F194">
        <f t="shared" si="32"/>
        <v>15612.5</v>
      </c>
      <c r="G194">
        <f t="shared" si="39"/>
        <v>-4.627749999781372E-2</v>
      </c>
      <c r="K194">
        <f t="shared" si="38"/>
        <v>-4.627749999781372E-2</v>
      </c>
      <c r="P194">
        <f t="shared" si="33"/>
        <v>-4.8445813577658169E-2</v>
      </c>
      <c r="Q194" s="2">
        <f t="shared" si="34"/>
        <v>39380.88725</v>
      </c>
      <c r="S194">
        <f t="shared" si="35"/>
        <v>4.7015837805378465E-6</v>
      </c>
      <c r="T194">
        <v>1</v>
      </c>
      <c r="U194">
        <f t="shared" si="40"/>
        <v>4.7015837805378465E-6</v>
      </c>
    </row>
    <row r="195" spans="1:21" x14ac:dyDescent="0.2">
      <c r="A195" s="40" t="s">
        <v>132</v>
      </c>
      <c r="B195" s="41" t="s">
        <v>78</v>
      </c>
      <c r="C195" s="40">
        <v>54402.343849999997</v>
      </c>
      <c r="D195" s="40">
        <v>7.3999999999999999E-4</v>
      </c>
      <c r="E195">
        <f t="shared" si="31"/>
        <v>15615.451059515766</v>
      </c>
      <c r="F195">
        <f t="shared" si="32"/>
        <v>15615.5</v>
      </c>
      <c r="G195">
        <f t="shared" si="39"/>
        <v>-4.8264900004141964E-2</v>
      </c>
      <c r="K195">
        <f t="shared" si="38"/>
        <v>-4.8264900004141964E-2</v>
      </c>
      <c r="P195">
        <f t="shared" si="33"/>
        <v>-4.852550513957965E-2</v>
      </c>
      <c r="Q195" s="2">
        <f t="shared" si="34"/>
        <v>39383.843849999997</v>
      </c>
      <c r="S195">
        <f t="shared" si="35"/>
        <v>6.7915036616494621E-8</v>
      </c>
      <c r="T195">
        <v>1</v>
      </c>
      <c r="U195">
        <f t="shared" si="40"/>
        <v>6.7915036616494621E-8</v>
      </c>
    </row>
    <row r="196" spans="1:21" x14ac:dyDescent="0.2">
      <c r="A196" s="40" t="s">
        <v>132</v>
      </c>
      <c r="B196" s="41" t="s">
        <v>78</v>
      </c>
      <c r="C196" s="40">
        <v>54405.302349999998</v>
      </c>
      <c r="D196" s="40">
        <v>1.8400000000000001E-3</v>
      </c>
      <c r="E196">
        <f t="shared" si="31"/>
        <v>15618.450970892391</v>
      </c>
      <c r="F196">
        <f t="shared" si="32"/>
        <v>15618.5</v>
      </c>
      <c r="G196">
        <f t="shared" si="39"/>
        <v>-4.8352300000260584E-2</v>
      </c>
      <c r="K196">
        <f t="shared" si="38"/>
        <v>-4.8352300000260584E-2</v>
      </c>
      <c r="P196">
        <f t="shared" si="33"/>
        <v>-4.8605107648550604E-2</v>
      </c>
      <c r="Q196" s="2">
        <f t="shared" si="34"/>
        <v>39386.802349999998</v>
      </c>
      <c r="S196">
        <f t="shared" si="35"/>
        <v>6.3911707033930253E-8</v>
      </c>
      <c r="T196">
        <v>1</v>
      </c>
      <c r="U196">
        <f t="shared" si="40"/>
        <v>6.3911707033930253E-8</v>
      </c>
    </row>
    <row r="197" spans="1:21" x14ac:dyDescent="0.2">
      <c r="A197" s="40" t="s">
        <v>132</v>
      </c>
      <c r="B197" s="41" t="s">
        <v>78</v>
      </c>
      <c r="C197" s="40">
        <v>54406.289389999998</v>
      </c>
      <c r="D197" s="40">
        <v>9.7999999999999997E-4</v>
      </c>
      <c r="E197">
        <f t="shared" si="31"/>
        <v>15619.451826909017</v>
      </c>
      <c r="F197">
        <f t="shared" si="32"/>
        <v>15619.5</v>
      </c>
      <c r="G197">
        <f t="shared" si="39"/>
        <v>-4.7508100004051812E-2</v>
      </c>
      <c r="K197">
        <f t="shared" si="38"/>
        <v>-4.7508100004051812E-2</v>
      </c>
      <c r="P197">
        <f t="shared" si="33"/>
        <v>-4.8631621802763578E-2</v>
      </c>
      <c r="Q197" s="2">
        <f t="shared" si="34"/>
        <v>39387.789389999998</v>
      </c>
      <c r="S197">
        <f t="shared" si="35"/>
        <v>1.2623012321805213E-6</v>
      </c>
      <c r="T197">
        <v>1</v>
      </c>
      <c r="U197">
        <f t="shared" si="40"/>
        <v>1.2623012321805213E-6</v>
      </c>
    </row>
    <row r="198" spans="1:21" x14ac:dyDescent="0.2">
      <c r="A198" s="40" t="s">
        <v>132</v>
      </c>
      <c r="B198" s="41" t="s">
        <v>78</v>
      </c>
      <c r="C198" s="40">
        <v>54407.273840000002</v>
      </c>
      <c r="D198" s="40">
        <v>1.2999999999999999E-3</v>
      </c>
      <c r="E198">
        <f t="shared" si="31"/>
        <v>15620.450056672318</v>
      </c>
      <c r="F198">
        <f t="shared" si="32"/>
        <v>15620.5</v>
      </c>
      <c r="G198">
        <f t="shared" si="39"/>
        <v>-4.9253899996983819E-2</v>
      </c>
      <c r="K198">
        <f t="shared" si="38"/>
        <v>-4.9253899996983819E-2</v>
      </c>
      <c r="P198">
        <f t="shared" si="33"/>
        <v>-4.865812586864262E-2</v>
      </c>
      <c r="Q198" s="2">
        <f t="shared" si="34"/>
        <v>39388.773840000002</v>
      </c>
      <c r="S198">
        <f t="shared" si="35"/>
        <v>3.5494681200071555E-7</v>
      </c>
      <c r="T198">
        <v>1</v>
      </c>
      <c r="U198">
        <f t="shared" si="40"/>
        <v>3.5494681200071555E-7</v>
      </c>
    </row>
    <row r="199" spans="1:21" x14ac:dyDescent="0.2">
      <c r="A199" s="40" t="s">
        <v>132</v>
      </c>
      <c r="B199" s="41" t="s">
        <v>78</v>
      </c>
      <c r="C199" s="40">
        <v>54408.263579999999</v>
      </c>
      <c r="D199" s="40">
        <v>1.6999999999999999E-3</v>
      </c>
      <c r="E199">
        <f t="shared" si="31"/>
        <v>15621.453650481983</v>
      </c>
      <c r="F199">
        <f t="shared" si="32"/>
        <v>15621.5</v>
      </c>
      <c r="G199">
        <f t="shared" si="39"/>
        <v>-4.5709700003499165E-2</v>
      </c>
      <c r="K199">
        <f t="shared" si="38"/>
        <v>-4.5709700003499165E-2</v>
      </c>
      <c r="P199">
        <f t="shared" si="33"/>
        <v>-4.8684619797850839E-2</v>
      </c>
      <c r="Q199" s="2">
        <f t="shared" si="34"/>
        <v>39389.763579999999</v>
      </c>
      <c r="S199">
        <f t="shared" si="35"/>
        <v>8.8501477828254074E-6</v>
      </c>
      <c r="T199">
        <v>1</v>
      </c>
      <c r="U199">
        <f t="shared" si="40"/>
        <v>8.8501477828254074E-6</v>
      </c>
    </row>
    <row r="200" spans="1:21" x14ac:dyDescent="0.2">
      <c r="A200" s="48" t="s">
        <v>104</v>
      </c>
      <c r="B200" s="42" t="s">
        <v>78</v>
      </c>
      <c r="C200" s="38">
        <v>54414.672700000003</v>
      </c>
      <c r="D200" s="38">
        <v>5.9999999999999995E-4</v>
      </c>
      <c r="E200">
        <f t="shared" si="31"/>
        <v>15627.952481647157</v>
      </c>
      <c r="F200">
        <f t="shared" si="32"/>
        <v>15628</v>
      </c>
      <c r="G200">
        <f t="shared" si="39"/>
        <v>-4.6862399998644833E-2</v>
      </c>
      <c r="J200">
        <f>+G200</f>
        <v>-4.6862399998644833E-2</v>
      </c>
      <c r="P200">
        <f t="shared" si="33"/>
        <v>-4.8856579921423803E-2</v>
      </c>
      <c r="Q200" s="2">
        <f t="shared" si="34"/>
        <v>39396.172700000003</v>
      </c>
      <c r="S200">
        <f t="shared" si="35"/>
        <v>3.976753564414739E-6</v>
      </c>
      <c r="T200">
        <v>1</v>
      </c>
      <c r="U200">
        <f t="shared" si="40"/>
        <v>3.976753564414739E-6</v>
      </c>
    </row>
    <row r="201" spans="1:21" x14ac:dyDescent="0.2">
      <c r="A201" s="40" t="s">
        <v>132</v>
      </c>
      <c r="B201" s="41" t="s">
        <v>79</v>
      </c>
      <c r="C201" s="40">
        <v>54420.591520000002</v>
      </c>
      <c r="D201" s="40">
        <v>1.15E-3</v>
      </c>
      <c r="E201">
        <f t="shared" si="31"/>
        <v>15633.954149875717</v>
      </c>
      <c r="F201">
        <f t="shared" si="32"/>
        <v>15634</v>
      </c>
      <c r="G201">
        <f t="shared" si="39"/>
        <v>-4.5217200000479352E-2</v>
      </c>
      <c r="K201">
        <f t="shared" ref="K201:K208" si="41">+G201</f>
        <v>-4.5217200000479352E-2</v>
      </c>
      <c r="P201">
        <f t="shared" si="33"/>
        <v>-4.9014918951321262E-2</v>
      </c>
      <c r="Q201" s="2">
        <f t="shared" si="34"/>
        <v>39402.091520000002</v>
      </c>
      <c r="S201">
        <f t="shared" si="35"/>
        <v>1.4422669229583783E-5</v>
      </c>
      <c r="T201">
        <v>1</v>
      </c>
      <c r="U201">
        <f t="shared" si="40"/>
        <v>1.4422669229583783E-5</v>
      </c>
    </row>
    <row r="202" spans="1:21" x14ac:dyDescent="0.2">
      <c r="A202" s="40" t="s">
        <v>132</v>
      </c>
      <c r="B202" s="41" t="s">
        <v>79</v>
      </c>
      <c r="C202" s="40">
        <v>54421.575230000002</v>
      </c>
      <c r="D202" s="40">
        <v>2.1099999999999999E-3</v>
      </c>
      <c r="E202">
        <f t="shared" si="31"/>
        <v>15634.951629280922</v>
      </c>
      <c r="F202">
        <f t="shared" si="32"/>
        <v>15635</v>
      </c>
      <c r="G202">
        <f t="shared" si="39"/>
        <v>-4.7702999996545259E-2</v>
      </c>
      <c r="K202">
        <f t="shared" si="41"/>
        <v>-4.7702999996545259E-2</v>
      </c>
      <c r="P202">
        <f t="shared" si="33"/>
        <v>-4.9041271314897182E-2</v>
      </c>
      <c r="Q202" s="2">
        <f t="shared" si="34"/>
        <v>39403.075230000002</v>
      </c>
      <c r="S202">
        <f t="shared" si="35"/>
        <v>1.7909701215233946E-6</v>
      </c>
      <c r="T202">
        <v>1</v>
      </c>
      <c r="U202">
        <f t="shared" si="40"/>
        <v>1.7909701215233946E-6</v>
      </c>
    </row>
    <row r="203" spans="1:21" x14ac:dyDescent="0.2">
      <c r="A203" s="40" t="s">
        <v>132</v>
      </c>
      <c r="B203" s="41" t="s">
        <v>79</v>
      </c>
      <c r="C203" s="40">
        <v>54427.490210000004</v>
      </c>
      <c r="D203" s="40">
        <v>3.1E-4</v>
      </c>
      <c r="E203">
        <f t="shared" si="31"/>
        <v>15640.949403759379</v>
      </c>
      <c r="F203">
        <f t="shared" si="32"/>
        <v>15641</v>
      </c>
      <c r="G203">
        <f t="shared" si="39"/>
        <v>-4.9897799995960668E-2</v>
      </c>
      <c r="K203">
        <f t="shared" si="41"/>
        <v>-4.9897799995960668E-2</v>
      </c>
      <c r="P203">
        <f t="shared" si="33"/>
        <v>-4.9199156276877182E-2</v>
      </c>
      <c r="Q203" s="2">
        <f t="shared" si="34"/>
        <v>39408.990210000004</v>
      </c>
      <c r="S203">
        <f t="shared" si="35"/>
        <v>4.8810304621480488E-7</v>
      </c>
      <c r="T203">
        <v>1</v>
      </c>
      <c r="U203">
        <f t="shared" si="40"/>
        <v>4.8810304621480488E-7</v>
      </c>
    </row>
    <row r="204" spans="1:21" x14ac:dyDescent="0.2">
      <c r="A204" s="40" t="s">
        <v>132</v>
      </c>
      <c r="B204" s="41" t="s">
        <v>79</v>
      </c>
      <c r="C204" s="40">
        <v>54437.353969999996</v>
      </c>
      <c r="D204" s="40">
        <v>1.1E-4</v>
      </c>
      <c r="E204">
        <f t="shared" si="31"/>
        <v>15650.951230982728</v>
      </c>
      <c r="F204">
        <f t="shared" si="32"/>
        <v>15651</v>
      </c>
      <c r="G204">
        <f t="shared" si="39"/>
        <v>-4.8095800004375633E-2</v>
      </c>
      <c r="K204">
        <f t="shared" si="41"/>
        <v>-4.8095800004375633E-2</v>
      </c>
      <c r="P204">
        <f t="shared" si="33"/>
        <v>-4.9461402945242504E-2</v>
      </c>
      <c r="Q204" s="2">
        <f t="shared" si="34"/>
        <v>39418.853969999996</v>
      </c>
      <c r="S204">
        <f t="shared" si="35"/>
        <v>1.8648713921042468E-6</v>
      </c>
      <c r="T204">
        <v>1</v>
      </c>
      <c r="U204">
        <f t="shared" si="40"/>
        <v>1.8648713921042468E-6</v>
      </c>
    </row>
    <row r="205" spans="1:21" x14ac:dyDescent="0.2">
      <c r="A205" s="40" t="s">
        <v>132</v>
      </c>
      <c r="B205" s="41" t="s">
        <v>79</v>
      </c>
      <c r="C205" s="40">
        <v>54438.340279999997</v>
      </c>
      <c r="D205" s="40">
        <v>1.8000000000000001E-4</v>
      </c>
      <c r="E205">
        <f t="shared" si="31"/>
        <v>15651.951346781234</v>
      </c>
      <c r="F205">
        <f t="shared" si="32"/>
        <v>15652</v>
      </c>
      <c r="G205">
        <f t="shared" si="39"/>
        <v>-4.7981600000639446E-2</v>
      </c>
      <c r="K205">
        <f t="shared" si="41"/>
        <v>-4.7981600000639446E-2</v>
      </c>
      <c r="P205">
        <f t="shared" si="33"/>
        <v>-4.9487564595342155E-2</v>
      </c>
      <c r="Q205" s="2">
        <f t="shared" si="34"/>
        <v>39419.840279999997</v>
      </c>
      <c r="S205">
        <f t="shared" si="35"/>
        <v>2.2679293604980953E-6</v>
      </c>
      <c r="T205">
        <v>1</v>
      </c>
      <c r="U205">
        <f t="shared" si="40"/>
        <v>2.2679293604980953E-6</v>
      </c>
    </row>
    <row r="206" spans="1:21" x14ac:dyDescent="0.2">
      <c r="A206" s="40" t="s">
        <v>132</v>
      </c>
      <c r="B206" s="41" t="s">
        <v>79</v>
      </c>
      <c r="C206" s="40">
        <v>54439.326580000001</v>
      </c>
      <c r="D206" s="40">
        <v>1.4999999999999999E-4</v>
      </c>
      <c r="E206">
        <f t="shared" si="31"/>
        <v>15652.951452439771</v>
      </c>
      <c r="F206">
        <f t="shared" si="32"/>
        <v>15653</v>
      </c>
      <c r="G206">
        <f t="shared" si="39"/>
        <v>-4.7877400000288617E-2</v>
      </c>
      <c r="K206">
        <f t="shared" si="41"/>
        <v>-4.7877400000288617E-2</v>
      </c>
      <c r="P206">
        <f t="shared" si="33"/>
        <v>-4.9513714597038586E-2</v>
      </c>
      <c r="Q206" s="2">
        <f t="shared" si="34"/>
        <v>39420.826580000001</v>
      </c>
      <c r="S206">
        <f t="shared" si="35"/>
        <v>2.6775254595370129E-6</v>
      </c>
      <c r="T206">
        <v>1</v>
      </c>
      <c r="U206">
        <f t="shared" si="40"/>
        <v>2.6775254595370129E-6</v>
      </c>
    </row>
    <row r="207" spans="1:21" x14ac:dyDescent="0.2">
      <c r="A207" s="40" t="s">
        <v>132</v>
      </c>
      <c r="B207" s="41" t="s">
        <v>79</v>
      </c>
      <c r="C207" s="40">
        <v>54441.296649999997</v>
      </c>
      <c r="D207" s="40">
        <v>6.4999999999999997E-4</v>
      </c>
      <c r="E207">
        <f t="shared" si="31"/>
        <v>15654.949098343348</v>
      </c>
      <c r="F207">
        <f t="shared" si="32"/>
        <v>15655</v>
      </c>
      <c r="G207">
        <f t="shared" si="39"/>
        <v>-5.019900000479538E-2</v>
      </c>
      <c r="K207">
        <f t="shared" si="41"/>
        <v>-5.019900000479538E-2</v>
      </c>
      <c r="P207">
        <f t="shared" si="33"/>
        <v>-4.9565979464731985E-2</v>
      </c>
      <c r="Q207" s="2">
        <f t="shared" si="34"/>
        <v>39422.796649999997</v>
      </c>
      <c r="S207">
        <f t="shared" si="35"/>
        <v>4.0071500414215202E-7</v>
      </c>
      <c r="T207">
        <v>1</v>
      </c>
      <c r="U207">
        <f t="shared" si="40"/>
        <v>4.0071500414215202E-7</v>
      </c>
    </row>
    <row r="208" spans="1:21" x14ac:dyDescent="0.2">
      <c r="A208" s="40" t="s">
        <v>132</v>
      </c>
      <c r="B208" s="41" t="s">
        <v>79</v>
      </c>
      <c r="C208" s="40">
        <v>54444.255819999998</v>
      </c>
      <c r="D208" s="40">
        <v>4.4000000000000002E-4</v>
      </c>
      <c r="E208">
        <f t="shared" si="31"/>
        <v>15657.949689098248</v>
      </c>
      <c r="F208">
        <f t="shared" si="32"/>
        <v>15658</v>
      </c>
      <c r="G208">
        <f t="shared" si="39"/>
        <v>-4.961639999964973E-2</v>
      </c>
      <c r="K208">
        <f t="shared" si="41"/>
        <v>-4.961639999964973E-2</v>
      </c>
      <c r="P208">
        <f t="shared" si="33"/>
        <v>-4.9644288213301968E-2</v>
      </c>
      <c r="Q208" s="2">
        <f t="shared" si="34"/>
        <v>39425.755819999998</v>
      </c>
      <c r="S208">
        <f t="shared" si="35"/>
        <v>7.7775246071290078E-10</v>
      </c>
      <c r="T208">
        <v>1</v>
      </c>
      <c r="U208">
        <f t="shared" si="40"/>
        <v>7.7775246071290078E-10</v>
      </c>
    </row>
    <row r="209" spans="1:21" x14ac:dyDescent="0.2">
      <c r="A209" s="48" t="s">
        <v>105</v>
      </c>
      <c r="B209" s="42" t="s">
        <v>78</v>
      </c>
      <c r="C209" s="38">
        <v>54688.827400000002</v>
      </c>
      <c r="D209" s="38">
        <v>2.0000000000000001E-4</v>
      </c>
      <c r="E209">
        <f t="shared" si="31"/>
        <v>15905.944641013481</v>
      </c>
      <c r="F209">
        <f t="shared" si="32"/>
        <v>15906</v>
      </c>
      <c r="G209">
        <f t="shared" si="39"/>
        <v>-5.4594799999904353E-2</v>
      </c>
      <c r="J209">
        <f>+G209</f>
        <v>-5.4594799999904353E-2</v>
      </c>
      <c r="P209">
        <f t="shared" si="33"/>
        <v>-5.5630156097398249E-2</v>
      </c>
      <c r="Q209" s="2">
        <f t="shared" si="34"/>
        <v>39670.327400000002</v>
      </c>
      <c r="S209">
        <f t="shared" si="35"/>
        <v>1.07196224861779E-6</v>
      </c>
      <c r="T209">
        <v>1</v>
      </c>
      <c r="U209">
        <f t="shared" si="40"/>
        <v>1.07196224861779E-6</v>
      </c>
    </row>
    <row r="210" spans="1:21" x14ac:dyDescent="0.2">
      <c r="A210" s="45" t="s">
        <v>99</v>
      </c>
      <c r="B210" s="44" t="s">
        <v>78</v>
      </c>
      <c r="C210" s="45">
        <v>54711.509700000002</v>
      </c>
      <c r="D210" s="45">
        <v>2.0000000000000001E-4</v>
      </c>
      <c r="E210">
        <f t="shared" si="31"/>
        <v>15928.944434766405</v>
      </c>
      <c r="F210">
        <f t="shared" si="32"/>
        <v>15929</v>
      </c>
      <c r="G210">
        <f t="shared" si="39"/>
        <v>-5.4798199998913333E-2</v>
      </c>
      <c r="K210">
        <f>+G210</f>
        <v>-5.4798199998913333E-2</v>
      </c>
      <c r="P210">
        <f t="shared" si="33"/>
        <v>-5.6124090935284109E-2</v>
      </c>
      <c r="Q210" s="2">
        <f t="shared" si="34"/>
        <v>39693.009700000002</v>
      </c>
      <c r="S210">
        <f t="shared" si="35"/>
        <v>1.7579867751501725E-6</v>
      </c>
      <c r="T210">
        <v>1</v>
      </c>
      <c r="U210">
        <f t="shared" si="40"/>
        <v>1.7579867751501725E-6</v>
      </c>
    </row>
    <row r="211" spans="1:21" x14ac:dyDescent="0.2">
      <c r="A211" t="s">
        <v>109</v>
      </c>
      <c r="B211" s="18" t="s">
        <v>79</v>
      </c>
      <c r="C211" s="12">
        <v>54743.559600000001</v>
      </c>
      <c r="D211" s="12">
        <v>2.0000000000000001E-4</v>
      </c>
      <c r="E211">
        <f t="shared" si="31"/>
        <v>15961.442950781175</v>
      </c>
      <c r="F211">
        <f t="shared" si="32"/>
        <v>15961.5</v>
      </c>
      <c r="G211">
        <f t="shared" si="39"/>
        <v>-5.6261700003233273E-2</v>
      </c>
      <c r="J211">
        <f>+G211</f>
        <v>-5.6261700003233273E-2</v>
      </c>
      <c r="P211">
        <f t="shared" si="33"/>
        <v>-5.6800634094149087E-2</v>
      </c>
      <c r="Q211" s="2">
        <f t="shared" si="34"/>
        <v>39725.059600000001</v>
      </c>
      <c r="S211">
        <f t="shared" si="35"/>
        <v>2.904499543512553E-7</v>
      </c>
      <c r="T211">
        <v>1</v>
      </c>
      <c r="U211">
        <f t="shared" si="40"/>
        <v>2.904499543512553E-7</v>
      </c>
    </row>
    <row r="212" spans="1:21" x14ac:dyDescent="0.2">
      <c r="A212" t="s">
        <v>109</v>
      </c>
      <c r="B212" s="18" t="s">
        <v>79</v>
      </c>
      <c r="C212" s="12">
        <v>54743.5599</v>
      </c>
      <c r="D212" s="12">
        <v>5.0000000000000001E-4</v>
      </c>
      <c r="E212">
        <f t="shared" si="31"/>
        <v>15961.443254980401</v>
      </c>
      <c r="F212">
        <f t="shared" si="32"/>
        <v>15961.5</v>
      </c>
      <c r="G212">
        <f t="shared" si="39"/>
        <v>-5.5961700003535952E-2</v>
      </c>
      <c r="J212">
        <f>+G212</f>
        <v>-5.5961700003535952E-2</v>
      </c>
      <c r="P212">
        <f t="shared" si="33"/>
        <v>-5.6800634094149087E-2</v>
      </c>
      <c r="Q212" s="2">
        <f t="shared" si="34"/>
        <v>39725.0599</v>
      </c>
      <c r="S212">
        <f t="shared" si="35"/>
        <v>7.0381040839288713E-7</v>
      </c>
      <c r="T212">
        <v>1</v>
      </c>
      <c r="U212">
        <f t="shared" si="40"/>
        <v>7.0381040839288713E-7</v>
      </c>
    </row>
    <row r="213" spans="1:21" x14ac:dyDescent="0.2">
      <c r="A213" s="38" t="s">
        <v>98</v>
      </c>
      <c r="B213" s="42" t="s">
        <v>78</v>
      </c>
      <c r="C213" s="38">
        <v>54774.622300000003</v>
      </c>
      <c r="D213" s="38">
        <v>4.0000000000000002E-4</v>
      </c>
      <c r="E213">
        <f t="shared" ref="E213:E226" si="42">+(C213-C$7)/C$8</f>
        <v>15992.940448539735</v>
      </c>
      <c r="F213">
        <f t="shared" ref="F213:F226" si="43">ROUND(2*E213,0)/2</f>
        <v>15993</v>
      </c>
      <c r="G213">
        <f t="shared" si="39"/>
        <v>-5.8729399999720044E-2</v>
      </c>
      <c r="K213">
        <f>+G213</f>
        <v>-5.8729399999720044E-2</v>
      </c>
      <c r="P213">
        <f t="shared" ref="P213:P226" si="44">R$2+R$3*F213++R$4*F213^2+R$5*SIN(RADIANS(R$6*F213+R$7))</f>
        <v>-5.7431357767532616E-2</v>
      </c>
      <c r="Q213" s="2">
        <f t="shared" ref="Q213:Q226" si="45">+C213-15018.5</f>
        <v>39756.122300000003</v>
      </c>
      <c r="S213">
        <f t="shared" ref="S213:S226" si="46">+(P213-G213)^2</f>
        <v>1.6849136365421215E-6</v>
      </c>
      <c r="T213">
        <v>1</v>
      </c>
      <c r="U213">
        <f t="shared" si="40"/>
        <v>1.6849136365421215E-6</v>
      </c>
    </row>
    <row r="214" spans="1:21" x14ac:dyDescent="0.2">
      <c r="A214" t="s">
        <v>106</v>
      </c>
      <c r="B214" s="18" t="s">
        <v>79</v>
      </c>
      <c r="C214" s="12">
        <v>54816.536099999998</v>
      </c>
      <c r="D214" s="12">
        <v>2.9999999999999997E-4</v>
      </c>
      <c r="E214">
        <f t="shared" si="42"/>
        <v>16035.440933737496</v>
      </c>
      <c r="F214">
        <f t="shared" si="43"/>
        <v>16035.5</v>
      </c>
      <c r="G214">
        <f t="shared" si="39"/>
        <v>-5.8250900001439732E-2</v>
      </c>
      <c r="J214">
        <f>+G214</f>
        <v>-5.8250900001439732E-2</v>
      </c>
      <c r="P214">
        <f t="shared" si="44"/>
        <v>-5.8241366567945436E-2</v>
      </c>
      <c r="Q214" s="2">
        <f t="shared" si="45"/>
        <v>39798.036099999998</v>
      </c>
      <c r="S214">
        <f t="shared" si="46"/>
        <v>9.0886354190147392E-11</v>
      </c>
      <c r="T214">
        <v>1</v>
      </c>
      <c r="U214">
        <f t="shared" si="40"/>
        <v>9.0886354190147392E-11</v>
      </c>
    </row>
    <row r="215" spans="1:21" x14ac:dyDescent="0.2">
      <c r="A215" t="s">
        <v>107</v>
      </c>
      <c r="B215" s="18"/>
      <c r="C215" s="12">
        <v>55092.6659</v>
      </c>
      <c r="D215" s="12">
        <v>2.0000000000000001E-4</v>
      </c>
      <c r="E215">
        <f t="shared" si="42"/>
        <v>16315.435839414446</v>
      </c>
      <c r="F215">
        <f t="shared" si="43"/>
        <v>16315.5</v>
      </c>
      <c r="G215">
        <f t="shared" si="39"/>
        <v>-6.3274899999669287E-2</v>
      </c>
      <c r="J215">
        <f>+G215</f>
        <v>-6.3274899999669287E-2</v>
      </c>
      <c r="P215">
        <f t="shared" si="44"/>
        <v>-6.2242993563420002E-2</v>
      </c>
      <c r="Q215" s="2">
        <f t="shared" si="45"/>
        <v>40074.1659</v>
      </c>
      <c r="S215">
        <f t="shared" si="46"/>
        <v>1.0648308931727012E-6</v>
      </c>
      <c r="T215">
        <v>1</v>
      </c>
      <c r="U215">
        <f t="shared" si="40"/>
        <v>1.0648308931727012E-6</v>
      </c>
    </row>
    <row r="216" spans="1:21" x14ac:dyDescent="0.2">
      <c r="A216" t="s">
        <v>107</v>
      </c>
      <c r="B216" s="18"/>
      <c r="C216" s="12">
        <v>55206.570099999997</v>
      </c>
      <c r="D216" s="12">
        <v>1E-4</v>
      </c>
      <c r="E216">
        <f t="shared" si="42"/>
        <v>16430.934404709489</v>
      </c>
      <c r="F216">
        <f t="shared" si="43"/>
        <v>16431</v>
      </c>
      <c r="G216">
        <f t="shared" si="39"/>
        <v>-6.4689800004998688E-2</v>
      </c>
      <c r="J216">
        <f>+G216</f>
        <v>-6.4689800004998688E-2</v>
      </c>
      <c r="P216">
        <f t="shared" si="44"/>
        <v>-6.3143111193709439E-2</v>
      </c>
      <c r="Q216" s="2">
        <f t="shared" si="45"/>
        <v>40188.070099999997</v>
      </c>
      <c r="S216">
        <f t="shared" si="46"/>
        <v>2.3922462789673486E-6</v>
      </c>
      <c r="T216">
        <v>1</v>
      </c>
      <c r="U216">
        <f t="shared" si="40"/>
        <v>2.3922462789673486E-6</v>
      </c>
    </row>
    <row r="217" spans="1:21" x14ac:dyDescent="0.2">
      <c r="A217" t="s">
        <v>108</v>
      </c>
      <c r="B217" s="18" t="s">
        <v>78</v>
      </c>
      <c r="C217" s="12">
        <v>55407.751900000003</v>
      </c>
      <c r="D217" s="12">
        <v>2.9999999999999997E-4</v>
      </c>
      <c r="E217">
        <f t="shared" si="42"/>
        <v>16634.932231510218</v>
      </c>
      <c r="F217">
        <f t="shared" si="43"/>
        <v>16635</v>
      </c>
      <c r="G217">
        <f t="shared" si="39"/>
        <v>-6.6832999997131992E-2</v>
      </c>
      <c r="J217">
        <f>+G217</f>
        <v>-6.6832999997131992E-2</v>
      </c>
      <c r="P217">
        <f t="shared" si="44"/>
        <v>-6.3584980540584951E-2</v>
      </c>
      <c r="Q217" s="2">
        <f t="shared" si="45"/>
        <v>40389.251900000003</v>
      </c>
      <c r="S217">
        <f t="shared" si="46"/>
        <v>1.0549630390108136E-5</v>
      </c>
      <c r="T217">
        <v>1</v>
      </c>
      <c r="U217">
        <f t="shared" si="40"/>
        <v>1.0549630390108136E-5</v>
      </c>
    </row>
    <row r="218" spans="1:21" x14ac:dyDescent="0.2">
      <c r="A218" s="50" t="s">
        <v>111</v>
      </c>
      <c r="B218" s="51" t="s">
        <v>79</v>
      </c>
      <c r="C218" s="52">
        <v>55831.327490000003</v>
      </c>
      <c r="D218" s="52">
        <v>0</v>
      </c>
      <c r="E218">
        <f t="shared" si="42"/>
        <v>17064.436788313236</v>
      </c>
      <c r="F218">
        <f t="shared" si="43"/>
        <v>17064.5</v>
      </c>
      <c r="G218">
        <f t="shared" si="39"/>
        <v>-6.2339099997188896E-2</v>
      </c>
      <c r="K218">
        <f>+G218</f>
        <v>-6.2339099997188896E-2</v>
      </c>
      <c r="O218">
        <f t="shared" ref="O218:O224" ca="1" si="47">C$11+C$12*F218</f>
        <v>-5.1405215249162084E-2</v>
      </c>
      <c r="P218">
        <f t="shared" si="44"/>
        <v>-5.9935444093787121E-2</v>
      </c>
      <c r="Q218" s="2">
        <f t="shared" si="45"/>
        <v>40812.827490000003</v>
      </c>
      <c r="S218">
        <f t="shared" si="46"/>
        <v>5.7775617019582012E-6</v>
      </c>
      <c r="T218">
        <v>0.5</v>
      </c>
      <c r="U218">
        <f t="shared" si="40"/>
        <v>2.8887808509791006E-6</v>
      </c>
    </row>
    <row r="219" spans="1:21" x14ac:dyDescent="0.2">
      <c r="A219" s="50" t="s">
        <v>130</v>
      </c>
      <c r="B219" s="51" t="s">
        <v>78</v>
      </c>
      <c r="C219" s="52">
        <v>56196.722199999997</v>
      </c>
      <c r="D219" s="52">
        <v>1E-4</v>
      </c>
      <c r="E219">
        <f t="shared" si="42"/>
        <v>17434.946082715011</v>
      </c>
      <c r="F219">
        <f t="shared" si="43"/>
        <v>17435</v>
      </c>
      <c r="G219">
        <f t="shared" si="39"/>
        <v>-5.317300000024261E-2</v>
      </c>
      <c r="J219">
        <f>+G219</f>
        <v>-5.317300000024261E-2</v>
      </c>
      <c r="O219">
        <f t="shared" ca="1" si="47"/>
        <v>-4.66646410702522E-2</v>
      </c>
      <c r="P219">
        <f t="shared" si="44"/>
        <v>-5.3013072787581494E-2</v>
      </c>
      <c r="Q219" s="2">
        <f t="shared" si="45"/>
        <v>41178.222199999997</v>
      </c>
      <c r="S219">
        <f t="shared" si="46"/>
        <v>2.5576713349553533E-8</v>
      </c>
      <c r="T219">
        <v>1</v>
      </c>
      <c r="U219">
        <f t="shared" si="40"/>
        <v>2.5576713349553533E-8</v>
      </c>
    </row>
    <row r="220" spans="1:21" x14ac:dyDescent="0.2">
      <c r="A220" s="50" t="s">
        <v>112</v>
      </c>
      <c r="B220" s="51" t="s">
        <v>78</v>
      </c>
      <c r="C220" s="52">
        <v>56219.406499999997</v>
      </c>
      <c r="D220" s="52">
        <v>1.1999999999999999E-3</v>
      </c>
      <c r="E220">
        <f t="shared" si="42"/>
        <v>17457.947904462784</v>
      </c>
      <c r="F220">
        <f t="shared" si="43"/>
        <v>17458</v>
      </c>
      <c r="G220">
        <f t="shared" si="39"/>
        <v>-5.1376400006120093E-2</v>
      </c>
      <c r="I220">
        <f>+G220</f>
        <v>-5.1376400006120093E-2</v>
      </c>
      <c r="O220">
        <f t="shared" ca="1" si="47"/>
        <v>-4.6370354414071557E-2</v>
      </c>
      <c r="P220">
        <f t="shared" si="44"/>
        <v>-5.2515679042955843E-2</v>
      </c>
      <c r="Q220" s="2">
        <f t="shared" si="45"/>
        <v>41200.906499999997</v>
      </c>
      <c r="S220">
        <f t="shared" si="46"/>
        <v>1.2979567237733935E-6</v>
      </c>
      <c r="T220">
        <v>0.2</v>
      </c>
      <c r="U220">
        <f t="shared" si="40"/>
        <v>2.5959134475467874E-7</v>
      </c>
    </row>
    <row r="221" spans="1:21" x14ac:dyDescent="0.2">
      <c r="A221" s="50" t="s">
        <v>112</v>
      </c>
      <c r="B221" s="51" t="s">
        <v>78</v>
      </c>
      <c r="C221" s="52">
        <v>56225.323499999999</v>
      </c>
      <c r="D221" s="52">
        <v>1.2999999999999999E-3</v>
      </c>
      <c r="E221">
        <f t="shared" si="42"/>
        <v>17463.947727216033</v>
      </c>
      <c r="F221">
        <f t="shared" si="43"/>
        <v>17464</v>
      </c>
      <c r="G221">
        <f t="shared" ref="G221:G226" si="48">+C221-(C$7+F221*C$8)</f>
        <v>-5.1551199998357333E-2</v>
      </c>
      <c r="I221">
        <f>+G221</f>
        <v>-5.1551199998357333E-2</v>
      </c>
      <c r="O221">
        <f t="shared" ca="1" si="47"/>
        <v>-4.6293583982024433E-2</v>
      </c>
      <c r="P221">
        <f t="shared" si="44"/>
        <v>-5.2385161275992097E-2</v>
      </c>
      <c r="Q221" s="2">
        <f t="shared" si="45"/>
        <v>41206.823499999999</v>
      </c>
      <c r="S221">
        <f t="shared" si="46"/>
        <v>6.9549141259420709E-7</v>
      </c>
      <c r="T221">
        <v>0.2</v>
      </c>
      <c r="U221">
        <f t="shared" ref="U221:U226" si="49">+T221*S221</f>
        <v>1.3909828251884141E-7</v>
      </c>
    </row>
    <row r="222" spans="1:21" x14ac:dyDescent="0.2">
      <c r="A222" s="50" t="s">
        <v>110</v>
      </c>
      <c r="B222" s="51" t="s">
        <v>79</v>
      </c>
      <c r="C222" s="52">
        <v>56237.650099999999</v>
      </c>
      <c r="D222" s="52">
        <v>2.0000000000000001E-4</v>
      </c>
      <c r="E222">
        <f t="shared" si="42"/>
        <v>17476.446867853218</v>
      </c>
      <c r="F222">
        <f t="shared" si="43"/>
        <v>17476.5</v>
      </c>
      <c r="G222">
        <f t="shared" si="48"/>
        <v>-5.2398700005142018E-2</v>
      </c>
      <c r="I222">
        <f>+G222</f>
        <v>-5.2398700005142018E-2</v>
      </c>
      <c r="O222">
        <f t="shared" ca="1" si="47"/>
        <v>-4.6133645581926286E-2</v>
      </c>
      <c r="P222">
        <f t="shared" si="44"/>
        <v>-5.2112313690421692E-2</v>
      </c>
      <c r="Q222" s="2">
        <f t="shared" si="45"/>
        <v>41219.150099999999</v>
      </c>
      <c r="S222">
        <f t="shared" si="46"/>
        <v>8.2017121259089486E-8</v>
      </c>
      <c r="T222">
        <v>1</v>
      </c>
      <c r="U222">
        <f t="shared" si="49"/>
        <v>8.2017121259089486E-8</v>
      </c>
    </row>
    <row r="223" spans="1:21" x14ac:dyDescent="0.2">
      <c r="A223" s="50" t="s">
        <v>130</v>
      </c>
      <c r="B223" s="51" t="s">
        <v>79</v>
      </c>
      <c r="C223" s="52">
        <v>56508.860800000002</v>
      </c>
      <c r="D223" s="52">
        <v>2.9999999999999997E-4</v>
      </c>
      <c r="E223">
        <f t="shared" si="42"/>
        <v>17751.453818805559</v>
      </c>
      <c r="F223">
        <f t="shared" si="43"/>
        <v>17751.5</v>
      </c>
      <c r="G223">
        <f t="shared" si="48"/>
        <v>-4.5543699998233933E-2</v>
      </c>
      <c r="J223">
        <f>+G223</f>
        <v>-4.5543699998233933E-2</v>
      </c>
      <c r="O223">
        <f t="shared" ca="1" si="47"/>
        <v>-4.2615000779766432E-2</v>
      </c>
      <c r="P223">
        <f t="shared" si="44"/>
        <v>-4.5982517475925549E-2</v>
      </c>
      <c r="Q223" s="2">
        <f t="shared" si="45"/>
        <v>41490.360800000002</v>
      </c>
      <c r="S223">
        <f t="shared" si="46"/>
        <v>1.9256077872763234E-7</v>
      </c>
      <c r="T223">
        <v>1</v>
      </c>
      <c r="U223">
        <f t="shared" si="49"/>
        <v>1.9256077872763234E-7</v>
      </c>
    </row>
    <row r="224" spans="1:21" x14ac:dyDescent="0.2">
      <c r="A224" s="50" t="s">
        <v>111</v>
      </c>
      <c r="B224" s="51" t="s">
        <v>79</v>
      </c>
      <c r="C224" s="52">
        <v>56535.490839999999</v>
      </c>
      <c r="D224" s="52">
        <v>2.9999999999999997E-4</v>
      </c>
      <c r="E224">
        <f t="shared" si="42"/>
        <v>17778.45661074606</v>
      </c>
      <c r="F224">
        <f t="shared" si="43"/>
        <v>17778.5</v>
      </c>
      <c r="G224">
        <f t="shared" si="48"/>
        <v>-4.2790300001797732E-2</v>
      </c>
      <c r="K224">
        <f>+G224</f>
        <v>-4.2790300001797732E-2</v>
      </c>
      <c r="O224">
        <f t="shared" ca="1" si="47"/>
        <v>-4.2269533835554401E-2</v>
      </c>
      <c r="P224">
        <f t="shared" si="44"/>
        <v>-4.5389004848519092E-2</v>
      </c>
      <c r="Q224" s="2">
        <f t="shared" si="45"/>
        <v>41516.990839999999</v>
      </c>
      <c r="S224">
        <f t="shared" si="46"/>
        <v>6.753266880373087E-6</v>
      </c>
      <c r="T224">
        <v>1</v>
      </c>
      <c r="U224">
        <f t="shared" si="49"/>
        <v>6.753266880373087E-6</v>
      </c>
    </row>
    <row r="225" spans="1:21" x14ac:dyDescent="0.2">
      <c r="A225" s="64" t="s">
        <v>131</v>
      </c>
      <c r="B225" s="63" t="s">
        <v>78</v>
      </c>
      <c r="C225" s="40">
        <v>56615.374900000003</v>
      </c>
      <c r="D225" s="62">
        <v>2.2000000000000001E-3</v>
      </c>
      <c r="E225">
        <f t="shared" si="42"/>
        <v>17859.458841743195</v>
      </c>
      <c r="F225">
        <f t="shared" si="43"/>
        <v>17859.5</v>
      </c>
      <c r="G225">
        <f t="shared" si="48"/>
        <v>-4.0590099997643847E-2</v>
      </c>
      <c r="K225">
        <f>+G225</f>
        <v>-4.0590099997643847E-2</v>
      </c>
      <c r="P225">
        <f t="shared" si="44"/>
        <v>-4.3645171719153747E-2</v>
      </c>
      <c r="Q225" s="2">
        <f t="shared" si="45"/>
        <v>41596.874900000003</v>
      </c>
      <c r="S225">
        <f t="shared" si="46"/>
        <v>9.3334632235694643E-6</v>
      </c>
      <c r="T225">
        <v>1</v>
      </c>
      <c r="U225">
        <f t="shared" si="49"/>
        <v>9.3334632235694643E-6</v>
      </c>
    </row>
    <row r="226" spans="1:21" x14ac:dyDescent="0.2">
      <c r="A226" s="61" t="s">
        <v>129</v>
      </c>
      <c r="C226" s="12">
        <v>56955.616099999999</v>
      </c>
      <c r="D226" s="12">
        <v>1E-4</v>
      </c>
      <c r="E226">
        <f t="shared" si="42"/>
        <v>18204.46254181979</v>
      </c>
      <c r="F226">
        <f t="shared" si="43"/>
        <v>18204.5</v>
      </c>
      <c r="G226">
        <f t="shared" si="48"/>
        <v>-3.6941099999239668E-2</v>
      </c>
      <c r="L226">
        <f>+G226</f>
        <v>-3.6941099999239668E-2</v>
      </c>
      <c r="P226">
        <f t="shared" si="44"/>
        <v>-3.7348193258655397E-2</v>
      </c>
      <c r="Q226" s="2">
        <f t="shared" si="45"/>
        <v>41937.116099999999</v>
      </c>
      <c r="S226">
        <f t="shared" si="46"/>
        <v>1.6572492186172221E-7</v>
      </c>
      <c r="T226">
        <v>1</v>
      </c>
      <c r="U226">
        <f t="shared" si="49"/>
        <v>1.6572492186172221E-7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Graphs 2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2025-01-01T06:10:00Z</dcterms:modified>
</cp:coreProperties>
</file>