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8E77E8-FC00-424D-8653-FCA5D55E9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38" i="1" l="1"/>
  <c r="F238" i="1" s="1"/>
  <c r="G238" i="1" s="1"/>
  <c r="K238" i="1" s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31" i="1"/>
  <c r="F31" i="1" s="1"/>
  <c r="G31" i="1" s="1"/>
  <c r="K31" i="1" s="1"/>
  <c r="Q31" i="1"/>
  <c r="F14" i="1"/>
  <c r="E237" i="1"/>
  <c r="F237" i="1" s="1"/>
  <c r="G237" i="1" s="1"/>
  <c r="K237" i="1" s="1"/>
  <c r="Q237" i="1"/>
  <c r="E218" i="1"/>
  <c r="F218" i="1" s="1"/>
  <c r="G218" i="1" s="1"/>
  <c r="K218" i="1" s="1"/>
  <c r="Q218" i="1"/>
  <c r="E220" i="1"/>
  <c r="F220" i="1" s="1"/>
  <c r="G220" i="1" s="1"/>
  <c r="K220" i="1" s="1"/>
  <c r="Q220" i="1"/>
  <c r="E222" i="1"/>
  <c r="F222" i="1" s="1"/>
  <c r="G222" i="1" s="1"/>
  <c r="K222" i="1" s="1"/>
  <c r="Q222" i="1"/>
  <c r="E224" i="1"/>
  <c r="F224" i="1" s="1"/>
  <c r="G224" i="1" s="1"/>
  <c r="K224" i="1" s="1"/>
  <c r="Q224" i="1"/>
  <c r="E225" i="1"/>
  <c r="F225" i="1" s="1"/>
  <c r="G225" i="1" s="1"/>
  <c r="K225" i="1" s="1"/>
  <c r="Q225" i="1"/>
  <c r="E227" i="1"/>
  <c r="F227" i="1" s="1"/>
  <c r="G227" i="1" s="1"/>
  <c r="Q227" i="1"/>
  <c r="E229" i="1"/>
  <c r="F229" i="1" s="1"/>
  <c r="G229" i="1" s="1"/>
  <c r="K229" i="1" s="1"/>
  <c r="Q229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Q235" i="1"/>
  <c r="E236" i="1"/>
  <c r="F236" i="1" s="1"/>
  <c r="G236" i="1" s="1"/>
  <c r="K236" i="1" s="1"/>
  <c r="Q236" i="1"/>
  <c r="E223" i="1"/>
  <c r="F223" i="1" s="1"/>
  <c r="G223" i="1" s="1"/>
  <c r="K223" i="1" s="1"/>
  <c r="Q223" i="1"/>
  <c r="E226" i="1"/>
  <c r="F226" i="1" s="1"/>
  <c r="G226" i="1" s="1"/>
  <c r="K226" i="1" s="1"/>
  <c r="Q226" i="1"/>
  <c r="E228" i="1"/>
  <c r="F228" i="1" s="1"/>
  <c r="G228" i="1" s="1"/>
  <c r="K228" i="1" s="1"/>
  <c r="Q228" i="1"/>
  <c r="E230" i="1"/>
  <c r="F230" i="1" s="1"/>
  <c r="G230" i="1" s="1"/>
  <c r="K230" i="1" s="1"/>
  <c r="Q230" i="1"/>
  <c r="Q210" i="1"/>
  <c r="Q204" i="1"/>
  <c r="Q205" i="1"/>
  <c r="Q211" i="1"/>
  <c r="Q209" i="1"/>
  <c r="Q216" i="1"/>
  <c r="Q217" i="1"/>
  <c r="Q219" i="1"/>
  <c r="Q221" i="1"/>
  <c r="Q201" i="1"/>
  <c r="Q212" i="1"/>
  <c r="Q213" i="1"/>
  <c r="Q214" i="1"/>
  <c r="Q215" i="1"/>
  <c r="D9" i="1"/>
  <c r="C9" i="1"/>
  <c r="Q208" i="1"/>
  <c r="Q192" i="1"/>
  <c r="Q197" i="1"/>
  <c r="Q198" i="1"/>
  <c r="Q200" i="1"/>
  <c r="Q202" i="1"/>
  <c r="Q203" i="1"/>
  <c r="Q206" i="1"/>
  <c r="Q207" i="1"/>
  <c r="Q199" i="1"/>
  <c r="Q196" i="1"/>
  <c r="Q195" i="1"/>
  <c r="Q194" i="1"/>
  <c r="Q193" i="1"/>
  <c r="Q21" i="1"/>
  <c r="Q22" i="1"/>
  <c r="Q23" i="1"/>
  <c r="Q24" i="1"/>
  <c r="Q25" i="1"/>
  <c r="Q26" i="1"/>
  <c r="Q27" i="1"/>
  <c r="Q28" i="1"/>
  <c r="Q30" i="1"/>
  <c r="Q32" i="1"/>
  <c r="Q33" i="1"/>
  <c r="Q34" i="1"/>
  <c r="Q35" i="1"/>
  <c r="Q36" i="1"/>
  <c r="Q37" i="1"/>
  <c r="Q38" i="1"/>
  <c r="Q39" i="1"/>
  <c r="Q40" i="1"/>
  <c r="Q41" i="1"/>
  <c r="Q77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7" i="1"/>
  <c r="Q98" i="1"/>
  <c r="Q104" i="1"/>
  <c r="Q108" i="1"/>
  <c r="Q111" i="1"/>
  <c r="Q114" i="1"/>
  <c r="Q116" i="1"/>
  <c r="Q117" i="1"/>
  <c r="Q130" i="1"/>
  <c r="Q132" i="1"/>
  <c r="Q134" i="1"/>
  <c r="Q142" i="1"/>
  <c r="Q144" i="1"/>
  <c r="Q146" i="1"/>
  <c r="Q148" i="1"/>
  <c r="Q150" i="1"/>
  <c r="Q155" i="1"/>
  <c r="Q157" i="1"/>
  <c r="Q161" i="1"/>
  <c r="Q162" i="1"/>
  <c r="Q191" i="1"/>
  <c r="G158" i="2"/>
  <c r="C158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57" i="2"/>
  <c r="C157" i="2"/>
  <c r="G156" i="2"/>
  <c r="C156" i="2"/>
  <c r="G83" i="2"/>
  <c r="C83" i="2"/>
  <c r="G82" i="2"/>
  <c r="C82" i="2"/>
  <c r="G81" i="2"/>
  <c r="C81" i="2"/>
  <c r="G155" i="2"/>
  <c r="C155" i="2"/>
  <c r="G80" i="2"/>
  <c r="C80" i="2"/>
  <c r="G154" i="2"/>
  <c r="C154" i="2"/>
  <c r="G79" i="2"/>
  <c r="C79" i="2"/>
  <c r="G78" i="2"/>
  <c r="C78" i="2"/>
  <c r="G153" i="2"/>
  <c r="C153" i="2"/>
  <c r="G152" i="2"/>
  <c r="C152" i="2"/>
  <c r="G151" i="2"/>
  <c r="C151" i="2"/>
  <c r="G150" i="2"/>
  <c r="C150" i="2"/>
  <c r="G149" i="2"/>
  <c r="C149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148" i="2"/>
  <c r="C148" i="2"/>
  <c r="G70" i="2"/>
  <c r="C70" i="2"/>
  <c r="G147" i="2"/>
  <c r="C147" i="2"/>
  <c r="G69" i="2"/>
  <c r="C69" i="2"/>
  <c r="G146" i="2"/>
  <c r="C146" i="2"/>
  <c r="G68" i="2"/>
  <c r="C68" i="2"/>
  <c r="G67" i="2"/>
  <c r="C67" i="2"/>
  <c r="G66" i="2"/>
  <c r="C66" i="2"/>
  <c r="G65" i="2"/>
  <c r="C65" i="2"/>
  <c r="G64" i="2"/>
  <c r="C64" i="2"/>
  <c r="G145" i="2"/>
  <c r="C145" i="2"/>
  <c r="G144" i="2"/>
  <c r="C144" i="2"/>
  <c r="G63" i="2"/>
  <c r="C63" i="2"/>
  <c r="G143" i="2"/>
  <c r="C143" i="2"/>
  <c r="G62" i="2"/>
  <c r="C62" i="2"/>
  <c r="G61" i="2"/>
  <c r="C61" i="2"/>
  <c r="G142" i="2"/>
  <c r="C142" i="2"/>
  <c r="G60" i="2"/>
  <c r="C60" i="2"/>
  <c r="G59" i="2"/>
  <c r="C59" i="2"/>
  <c r="E109" i="1"/>
  <c r="F109" i="1" s="1"/>
  <c r="G109" i="1" s="1"/>
  <c r="K109" i="1" s="1"/>
  <c r="G141" i="2"/>
  <c r="C141" i="2"/>
  <c r="G58" i="2"/>
  <c r="C58" i="2"/>
  <c r="G57" i="2"/>
  <c r="C57" i="2"/>
  <c r="G56" i="2"/>
  <c r="C56" i="2"/>
  <c r="G140" i="2"/>
  <c r="C140" i="2"/>
  <c r="G55" i="2"/>
  <c r="C55" i="2"/>
  <c r="G54" i="2"/>
  <c r="C54" i="2"/>
  <c r="G53" i="2"/>
  <c r="C53" i="2"/>
  <c r="G52" i="2"/>
  <c r="C52" i="2"/>
  <c r="G51" i="2"/>
  <c r="C51" i="2"/>
  <c r="G139" i="2"/>
  <c r="C139" i="2"/>
  <c r="G138" i="2"/>
  <c r="C138" i="2"/>
  <c r="G50" i="2"/>
  <c r="C50" i="2"/>
  <c r="G137" i="2"/>
  <c r="C137" i="2"/>
  <c r="G136" i="2"/>
  <c r="C136" i="2"/>
  <c r="G49" i="2"/>
  <c r="C49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48" i="2"/>
  <c r="C48" i="2"/>
  <c r="G47" i="2"/>
  <c r="C47" i="2"/>
  <c r="G46" i="2"/>
  <c r="C46" i="2"/>
  <c r="G123" i="2"/>
  <c r="C123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65" i="1"/>
  <c r="F65" i="1" s="1"/>
  <c r="G65" i="1" s="1"/>
  <c r="J65" i="1" s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H158" i="2"/>
  <c r="B158" i="2"/>
  <c r="D158" i="2"/>
  <c r="A158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57" i="2"/>
  <c r="B157" i="2"/>
  <c r="D157" i="2"/>
  <c r="A157" i="2"/>
  <c r="H156" i="2"/>
  <c r="B156" i="2"/>
  <c r="D156" i="2"/>
  <c r="A156" i="2"/>
  <c r="H83" i="2"/>
  <c r="B83" i="2"/>
  <c r="D83" i="2"/>
  <c r="A83" i="2"/>
  <c r="H82" i="2"/>
  <c r="B82" i="2"/>
  <c r="D82" i="2"/>
  <c r="A82" i="2"/>
  <c r="H81" i="2"/>
  <c r="B81" i="2"/>
  <c r="D81" i="2"/>
  <c r="A81" i="2"/>
  <c r="H155" i="2"/>
  <c r="B155" i="2"/>
  <c r="D155" i="2"/>
  <c r="A155" i="2"/>
  <c r="H80" i="2"/>
  <c r="B80" i="2"/>
  <c r="D80" i="2"/>
  <c r="A80" i="2"/>
  <c r="H154" i="2"/>
  <c r="B154" i="2"/>
  <c r="D154" i="2"/>
  <c r="A154" i="2"/>
  <c r="H79" i="2"/>
  <c r="B79" i="2"/>
  <c r="D79" i="2"/>
  <c r="A79" i="2"/>
  <c r="H78" i="2"/>
  <c r="B78" i="2"/>
  <c r="D78" i="2"/>
  <c r="A78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148" i="2"/>
  <c r="B148" i="2"/>
  <c r="D148" i="2"/>
  <c r="A148" i="2"/>
  <c r="H70" i="2"/>
  <c r="B70" i="2"/>
  <c r="D70" i="2"/>
  <c r="A70" i="2"/>
  <c r="H147" i="2"/>
  <c r="B147" i="2"/>
  <c r="D147" i="2"/>
  <c r="A147" i="2"/>
  <c r="H69" i="2"/>
  <c r="B69" i="2"/>
  <c r="D69" i="2"/>
  <c r="A69" i="2"/>
  <c r="H146" i="2"/>
  <c r="B146" i="2"/>
  <c r="D146" i="2"/>
  <c r="A14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45" i="2"/>
  <c r="B145" i="2"/>
  <c r="D145" i="2"/>
  <c r="A145" i="2"/>
  <c r="H144" i="2"/>
  <c r="B144" i="2"/>
  <c r="D144" i="2"/>
  <c r="A144" i="2"/>
  <c r="H63" i="2"/>
  <c r="B63" i="2"/>
  <c r="D63" i="2"/>
  <c r="A63" i="2"/>
  <c r="H143" i="2"/>
  <c r="B143" i="2"/>
  <c r="D143" i="2"/>
  <c r="A143" i="2"/>
  <c r="H62" i="2"/>
  <c r="B62" i="2"/>
  <c r="D62" i="2"/>
  <c r="A62" i="2"/>
  <c r="H61" i="2"/>
  <c r="B61" i="2"/>
  <c r="D61" i="2"/>
  <c r="A61" i="2"/>
  <c r="H142" i="2"/>
  <c r="B142" i="2"/>
  <c r="D142" i="2"/>
  <c r="A142" i="2"/>
  <c r="H60" i="2"/>
  <c r="B60" i="2"/>
  <c r="D60" i="2"/>
  <c r="A60" i="2"/>
  <c r="H59" i="2"/>
  <c r="B59" i="2"/>
  <c r="D59" i="2"/>
  <c r="A59" i="2"/>
  <c r="H141" i="2"/>
  <c r="B141" i="2"/>
  <c r="D141" i="2"/>
  <c r="A141" i="2"/>
  <c r="H58" i="2"/>
  <c r="B58" i="2"/>
  <c r="D58" i="2"/>
  <c r="A58" i="2"/>
  <c r="H57" i="2"/>
  <c r="B57" i="2"/>
  <c r="D57" i="2"/>
  <c r="A57" i="2"/>
  <c r="H56" i="2"/>
  <c r="B56" i="2"/>
  <c r="D56" i="2"/>
  <c r="A56" i="2"/>
  <c r="H140" i="2"/>
  <c r="B140" i="2"/>
  <c r="D140" i="2"/>
  <c r="A140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9" i="2"/>
  <c r="B139" i="2"/>
  <c r="D139" i="2"/>
  <c r="A139" i="2"/>
  <c r="H138" i="2"/>
  <c r="B138" i="2"/>
  <c r="D138" i="2"/>
  <c r="A138" i="2"/>
  <c r="H50" i="2"/>
  <c r="B50" i="2"/>
  <c r="D50" i="2"/>
  <c r="A50" i="2"/>
  <c r="H137" i="2"/>
  <c r="B137" i="2"/>
  <c r="D137" i="2"/>
  <c r="A137" i="2"/>
  <c r="H136" i="2"/>
  <c r="F136" i="2"/>
  <c r="D136" i="2"/>
  <c r="B136" i="2"/>
  <c r="A136" i="2"/>
  <c r="H49" i="2"/>
  <c r="B49" i="2"/>
  <c r="F49" i="2"/>
  <c r="D49" i="2"/>
  <c r="A49" i="2"/>
  <c r="H135" i="2"/>
  <c r="F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48" i="2"/>
  <c r="B48" i="2"/>
  <c r="D48" i="2"/>
  <c r="A48" i="2"/>
  <c r="H47" i="2"/>
  <c r="B47" i="2"/>
  <c r="D47" i="2"/>
  <c r="A47" i="2"/>
  <c r="H46" i="2"/>
  <c r="B46" i="2"/>
  <c r="D46" i="2"/>
  <c r="A46" i="2"/>
  <c r="H123" i="2"/>
  <c r="B123" i="2"/>
  <c r="D123" i="2"/>
  <c r="A123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Q139" i="1"/>
  <c r="Q140" i="1"/>
  <c r="Q190" i="1"/>
  <c r="Q174" i="1"/>
  <c r="Q171" i="1"/>
  <c r="Q188" i="1"/>
  <c r="Q189" i="1"/>
  <c r="Q181" i="1"/>
  <c r="Q184" i="1"/>
  <c r="Q182" i="1"/>
  <c r="Q187" i="1"/>
  <c r="Q186" i="1"/>
  <c r="Q185" i="1"/>
  <c r="Q183" i="1"/>
  <c r="Q115" i="1"/>
  <c r="Q152" i="1"/>
  <c r="Q154" i="1"/>
  <c r="Q156" i="1"/>
  <c r="Q158" i="1"/>
  <c r="Q159" i="1"/>
  <c r="Q160" i="1"/>
  <c r="Q163" i="1"/>
  <c r="Q164" i="1"/>
  <c r="Q165" i="1"/>
  <c r="Q167" i="1"/>
  <c r="Q168" i="1"/>
  <c r="Q169" i="1"/>
  <c r="Q170" i="1"/>
  <c r="Q172" i="1"/>
  <c r="Q173" i="1"/>
  <c r="Q175" i="1"/>
  <c r="Q176" i="1"/>
  <c r="Q177" i="1"/>
  <c r="Q178" i="1"/>
  <c r="Q179" i="1"/>
  <c r="Q180" i="1"/>
  <c r="Q166" i="1"/>
  <c r="Q118" i="1"/>
  <c r="Q120" i="1"/>
  <c r="Q127" i="1"/>
  <c r="Q133" i="1"/>
  <c r="Q135" i="1"/>
  <c r="Q136" i="1"/>
  <c r="Q153" i="1"/>
  <c r="Q138" i="1"/>
  <c r="Q131" i="1"/>
  <c r="Q126" i="1"/>
  <c r="Q119" i="1"/>
  <c r="Q96" i="1"/>
  <c r="Q93" i="1"/>
  <c r="Q79" i="1"/>
  <c r="Q76" i="1"/>
  <c r="Q143" i="1"/>
  <c r="Q145" i="1"/>
  <c r="Q147" i="1"/>
  <c r="Q149" i="1"/>
  <c r="Q151" i="1"/>
  <c r="Q141" i="1"/>
  <c r="Q137" i="1"/>
  <c r="Q113" i="1"/>
  <c r="Q121" i="1"/>
  <c r="Q122" i="1"/>
  <c r="Q123" i="1"/>
  <c r="Q124" i="1"/>
  <c r="Q125" i="1"/>
  <c r="Q128" i="1"/>
  <c r="Q129" i="1"/>
  <c r="E124" i="1"/>
  <c r="F124" i="1" s="1"/>
  <c r="G124" i="1" s="1"/>
  <c r="J124" i="1" s="1"/>
  <c r="C17" i="1"/>
  <c r="Q112" i="1"/>
  <c r="Q66" i="1"/>
  <c r="Q67" i="1"/>
  <c r="Q69" i="1"/>
  <c r="Q70" i="1"/>
  <c r="Q75" i="1"/>
  <c r="Q103" i="1"/>
  <c r="Q99" i="1"/>
  <c r="Q100" i="1"/>
  <c r="Q101" i="1"/>
  <c r="Q102" i="1"/>
  <c r="Q105" i="1"/>
  <c r="Q106" i="1"/>
  <c r="Q107" i="1"/>
  <c r="Q109" i="1"/>
  <c r="Q110" i="1"/>
  <c r="Q62" i="1"/>
  <c r="Q63" i="1"/>
  <c r="Q64" i="1"/>
  <c r="Q65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8" i="1"/>
  <c r="Q71" i="1"/>
  <c r="Q72" i="1"/>
  <c r="Q73" i="1"/>
  <c r="Q74" i="1"/>
  <c r="Q78" i="1"/>
  <c r="Q80" i="1"/>
  <c r="Q45" i="1"/>
  <c r="Q46" i="1"/>
  <c r="Q47" i="1"/>
  <c r="Q44" i="1"/>
  <c r="Q43" i="1"/>
  <c r="Q42" i="1"/>
  <c r="Q29" i="1"/>
  <c r="E71" i="1"/>
  <c r="F71" i="1" s="1"/>
  <c r="G71" i="1" s="1"/>
  <c r="I71" i="1" s="1"/>
  <c r="E43" i="1"/>
  <c r="F43" i="1" s="1"/>
  <c r="G43" i="1" s="1"/>
  <c r="I43" i="1" s="1"/>
  <c r="E47" i="1"/>
  <c r="F47" i="1" s="1"/>
  <c r="G47" i="1" s="1"/>
  <c r="I47" i="1" s="1"/>
  <c r="E51" i="1"/>
  <c r="F51" i="1" s="1"/>
  <c r="G51" i="1" s="1"/>
  <c r="I51" i="1" s="1"/>
  <c r="E55" i="1"/>
  <c r="E24" i="2" s="1"/>
  <c r="E59" i="1"/>
  <c r="F59" i="1" s="1"/>
  <c r="G59" i="1" s="1"/>
  <c r="I59" i="1" s="1"/>
  <c r="E34" i="2"/>
  <c r="E75" i="1"/>
  <c r="F75" i="1" s="1"/>
  <c r="G75" i="1" s="1"/>
  <c r="J75" i="1" s="1"/>
  <c r="E210" i="1"/>
  <c r="F210" i="1" s="1"/>
  <c r="G210" i="1" s="1"/>
  <c r="K210" i="1" s="1"/>
  <c r="E216" i="1"/>
  <c r="F216" i="1" s="1"/>
  <c r="G216" i="1" s="1"/>
  <c r="K216" i="1" s="1"/>
  <c r="E215" i="1"/>
  <c r="F215" i="1" s="1"/>
  <c r="G215" i="1" s="1"/>
  <c r="K215" i="1" s="1"/>
  <c r="E187" i="1"/>
  <c r="F187" i="1" s="1"/>
  <c r="G187" i="1" s="1"/>
  <c r="K187" i="1" s="1"/>
  <c r="E195" i="1"/>
  <c r="F195" i="1" s="1"/>
  <c r="G195" i="1" s="1"/>
  <c r="K195" i="1" s="1"/>
  <c r="E206" i="1"/>
  <c r="F206" i="1" s="1"/>
  <c r="G206" i="1" s="1"/>
  <c r="K206" i="1" s="1"/>
  <c r="E176" i="1"/>
  <c r="F176" i="1" s="1"/>
  <c r="G176" i="1" s="1"/>
  <c r="K176" i="1" s="1"/>
  <c r="E184" i="1"/>
  <c r="F184" i="1" s="1"/>
  <c r="G184" i="1" s="1"/>
  <c r="K184" i="1" s="1"/>
  <c r="E22" i="1"/>
  <c r="F22" i="1" s="1"/>
  <c r="G22" i="1" s="1"/>
  <c r="I22" i="1" s="1"/>
  <c r="E32" i="1"/>
  <c r="E40" i="1"/>
  <c r="E121" i="2" s="1"/>
  <c r="E86" i="1"/>
  <c r="F86" i="1" s="1"/>
  <c r="G86" i="1" s="1"/>
  <c r="J86" i="1" s="1"/>
  <c r="E95" i="1"/>
  <c r="F95" i="1" s="1"/>
  <c r="G95" i="1" s="1"/>
  <c r="K95" i="1" s="1"/>
  <c r="E117" i="1"/>
  <c r="F117" i="1" s="1"/>
  <c r="G117" i="1" s="1"/>
  <c r="K117" i="1" s="1"/>
  <c r="E150" i="1"/>
  <c r="F150" i="1" s="1"/>
  <c r="G150" i="1" s="1"/>
  <c r="K150" i="1" s="1"/>
  <c r="E119" i="1"/>
  <c r="F119" i="1" s="1"/>
  <c r="G119" i="1" s="1"/>
  <c r="J119" i="1" s="1"/>
  <c r="E127" i="1"/>
  <c r="F127" i="1" s="1"/>
  <c r="G127" i="1" s="1"/>
  <c r="K127" i="1" s="1"/>
  <c r="E138" i="1"/>
  <c r="F138" i="1" s="1"/>
  <c r="G138" i="1" s="1"/>
  <c r="J138" i="1" s="1"/>
  <c r="E151" i="1"/>
  <c r="F151" i="1"/>
  <c r="G151" i="1" s="1"/>
  <c r="K151" i="1" s="1"/>
  <c r="E163" i="1"/>
  <c r="F163" i="1" s="1"/>
  <c r="G163" i="1" s="1"/>
  <c r="K163" i="1" s="1"/>
  <c r="E221" i="1"/>
  <c r="F221" i="1" s="1"/>
  <c r="G221" i="1" s="1"/>
  <c r="K221" i="1" s="1"/>
  <c r="E190" i="1"/>
  <c r="F190" i="1" s="1"/>
  <c r="G190" i="1" s="1"/>
  <c r="K190" i="1" s="1"/>
  <c r="E198" i="1"/>
  <c r="F198" i="1" s="1"/>
  <c r="G198" i="1" s="1"/>
  <c r="K198" i="1" s="1"/>
  <c r="E171" i="1"/>
  <c r="F171" i="1" s="1"/>
  <c r="G171" i="1" s="1"/>
  <c r="K171" i="1" s="1"/>
  <c r="E179" i="1"/>
  <c r="E98" i="2" s="1"/>
  <c r="E25" i="1"/>
  <c r="F25" i="1" s="1"/>
  <c r="G25" i="1" s="1"/>
  <c r="I25" i="1" s="1"/>
  <c r="E35" i="1"/>
  <c r="E116" i="2" s="1"/>
  <c r="E81" i="1"/>
  <c r="F81" i="1" s="1"/>
  <c r="G81" i="1" s="1"/>
  <c r="J81" i="1" s="1"/>
  <c r="E89" i="1"/>
  <c r="F89" i="1" s="1"/>
  <c r="G89" i="1" s="1"/>
  <c r="J89" i="1" s="1"/>
  <c r="E104" i="1"/>
  <c r="F104" i="1" s="1"/>
  <c r="G104" i="1" s="1"/>
  <c r="K104" i="1" s="1"/>
  <c r="E134" i="1"/>
  <c r="E148" i="2" s="1"/>
  <c r="E161" i="1"/>
  <c r="F161" i="1" s="1"/>
  <c r="G161" i="1" s="1"/>
  <c r="K161" i="1" s="1"/>
  <c r="E122" i="1"/>
  <c r="F122" i="1" s="1"/>
  <c r="G122" i="1" s="1"/>
  <c r="J122" i="1" s="1"/>
  <c r="E131" i="1"/>
  <c r="E69" i="2" s="1"/>
  <c r="E141" i="1"/>
  <c r="F141" i="1" s="1"/>
  <c r="G141" i="1" s="1"/>
  <c r="K141" i="1" s="1"/>
  <c r="E154" i="1"/>
  <c r="F154" i="1" s="1"/>
  <c r="G154" i="1" s="1"/>
  <c r="K154" i="1" s="1"/>
  <c r="E166" i="1"/>
  <c r="E87" i="2" s="1"/>
  <c r="E211" i="1"/>
  <c r="F211" i="1" s="1"/>
  <c r="G211" i="1" s="1"/>
  <c r="K211" i="1" s="1"/>
  <c r="E213" i="1"/>
  <c r="F213" i="1" s="1"/>
  <c r="G213" i="1" s="1"/>
  <c r="K213" i="1" s="1"/>
  <c r="E185" i="1"/>
  <c r="E193" i="1"/>
  <c r="F193" i="1" s="1"/>
  <c r="G193" i="1" s="1"/>
  <c r="K193" i="1" s="1"/>
  <c r="E202" i="1"/>
  <c r="F202" i="1" s="1"/>
  <c r="G202" i="1" s="1"/>
  <c r="K202" i="1" s="1"/>
  <c r="E174" i="1"/>
  <c r="F174" i="1" s="1"/>
  <c r="G174" i="1" s="1"/>
  <c r="K174" i="1" s="1"/>
  <c r="E182" i="1"/>
  <c r="F182" i="1" s="1"/>
  <c r="G182" i="1" s="1"/>
  <c r="K182" i="1" s="1"/>
  <c r="E28" i="1"/>
  <c r="F28" i="1" s="1"/>
  <c r="G28" i="1" s="1"/>
  <c r="I28" i="1" s="1"/>
  <c r="E38" i="1"/>
  <c r="F38" i="1"/>
  <c r="G38" i="1" s="1"/>
  <c r="I38" i="1" s="1"/>
  <c r="E84" i="1"/>
  <c r="F84" i="1" s="1"/>
  <c r="G84" i="1" s="1"/>
  <c r="J84" i="1" s="1"/>
  <c r="E92" i="1"/>
  <c r="F92" i="1" s="1"/>
  <c r="G92" i="1" s="1"/>
  <c r="K92" i="1" s="1"/>
  <c r="E114" i="1"/>
  <c r="F114" i="1" s="1"/>
  <c r="G114" i="1" s="1"/>
  <c r="K114" i="1" s="1"/>
  <c r="E146" i="1"/>
  <c r="F146" i="1" s="1"/>
  <c r="G146" i="1" s="1"/>
  <c r="K146" i="1" s="1"/>
  <c r="E115" i="1"/>
  <c r="E63" i="2" s="1"/>
  <c r="E125" i="1"/>
  <c r="F125" i="1" s="1"/>
  <c r="G125" i="1" s="1"/>
  <c r="J125" i="1" s="1"/>
  <c r="E136" i="1"/>
  <c r="F136" i="1" s="1"/>
  <c r="G136" i="1" s="1"/>
  <c r="K136" i="1" s="1"/>
  <c r="E147" i="1"/>
  <c r="F147" i="1" s="1"/>
  <c r="G147" i="1" s="1"/>
  <c r="K147" i="1" s="1"/>
  <c r="E159" i="1"/>
  <c r="F159" i="1" s="1"/>
  <c r="G159" i="1" s="1"/>
  <c r="J159" i="1" s="1"/>
  <c r="E169" i="1"/>
  <c r="F169" i="1" s="1"/>
  <c r="G169" i="1" s="1"/>
  <c r="J169" i="1" s="1"/>
  <c r="E217" i="1"/>
  <c r="F217" i="1" s="1"/>
  <c r="G217" i="1" s="1"/>
  <c r="K217" i="1" s="1"/>
  <c r="E188" i="1"/>
  <c r="F188" i="1" s="1"/>
  <c r="G188" i="1" s="1"/>
  <c r="K188" i="1" s="1"/>
  <c r="E196" i="1"/>
  <c r="F196" i="1" s="1"/>
  <c r="G196" i="1" s="1"/>
  <c r="K196" i="1" s="1"/>
  <c r="E207" i="1"/>
  <c r="F207" i="1" s="1"/>
  <c r="G207" i="1" s="1"/>
  <c r="K207" i="1" s="1"/>
  <c r="E177" i="1"/>
  <c r="F177" i="1" s="1"/>
  <c r="G177" i="1" s="1"/>
  <c r="K177" i="1" s="1"/>
  <c r="E23" i="1"/>
  <c r="F23" i="1" s="1"/>
  <c r="G23" i="1" s="1"/>
  <c r="I23" i="1" s="1"/>
  <c r="E33" i="1"/>
  <c r="E114" i="2" s="1"/>
  <c r="E41" i="1"/>
  <c r="F41" i="1" s="1"/>
  <c r="G41" i="1" s="1"/>
  <c r="I41" i="1" s="1"/>
  <c r="E87" i="1"/>
  <c r="F87" i="1"/>
  <c r="G87" i="1" s="1"/>
  <c r="J87" i="1" s="1"/>
  <c r="E97" i="1"/>
  <c r="F97" i="1" s="1"/>
  <c r="G97" i="1" s="1"/>
  <c r="K97" i="1" s="1"/>
  <c r="E130" i="1"/>
  <c r="F130" i="1" s="1"/>
  <c r="G130" i="1" s="1"/>
  <c r="K130" i="1" s="1"/>
  <c r="E155" i="1"/>
  <c r="E154" i="2" s="1"/>
  <c r="E120" i="1"/>
  <c r="F120" i="1" s="1"/>
  <c r="G120" i="1" s="1"/>
  <c r="K120" i="1" s="1"/>
  <c r="E128" i="1"/>
  <c r="F128" i="1" s="1"/>
  <c r="G128" i="1" s="1"/>
  <c r="J128" i="1" s="1"/>
  <c r="E139" i="1"/>
  <c r="F139" i="1" s="1"/>
  <c r="G139" i="1" s="1"/>
  <c r="J139" i="1" s="1"/>
  <c r="E152" i="1"/>
  <c r="F152" i="1"/>
  <c r="G152" i="1" s="1"/>
  <c r="K152" i="1" s="1"/>
  <c r="E164" i="1"/>
  <c r="F164" i="1" s="1"/>
  <c r="G164" i="1" s="1"/>
  <c r="K164" i="1" s="1"/>
  <c r="E204" i="1"/>
  <c r="F204" i="1" s="1"/>
  <c r="G204" i="1" s="1"/>
  <c r="K204" i="1" s="1"/>
  <c r="E201" i="1"/>
  <c r="F201" i="1" s="1"/>
  <c r="G201" i="1" s="1"/>
  <c r="K201" i="1" s="1"/>
  <c r="E191" i="1"/>
  <c r="F191" i="1" s="1"/>
  <c r="G191" i="1" s="1"/>
  <c r="K191" i="1" s="1"/>
  <c r="E199" i="1"/>
  <c r="F199" i="1" s="1"/>
  <c r="G199" i="1" s="1"/>
  <c r="K199" i="1" s="1"/>
  <c r="E172" i="1"/>
  <c r="E92" i="2" s="1"/>
  <c r="E180" i="1"/>
  <c r="F180" i="1" s="1"/>
  <c r="G180" i="1" s="1"/>
  <c r="K180" i="1" s="1"/>
  <c r="E21" i="1"/>
  <c r="F21" i="1" s="1"/>
  <c r="G21" i="1" s="1"/>
  <c r="I21" i="1" s="1"/>
  <c r="E26" i="1"/>
  <c r="E109" i="2" s="1"/>
  <c r="E36" i="1"/>
  <c r="F36" i="1" s="1"/>
  <c r="G36" i="1" s="1"/>
  <c r="I36" i="1" s="1"/>
  <c r="E82" i="1"/>
  <c r="F82" i="1" s="1"/>
  <c r="G82" i="1" s="1"/>
  <c r="J82" i="1" s="1"/>
  <c r="E90" i="1"/>
  <c r="F90" i="1" s="1"/>
  <c r="G90" i="1" s="1"/>
  <c r="K90" i="1" s="1"/>
  <c r="E108" i="1"/>
  <c r="F108" i="1" s="1"/>
  <c r="G108" i="1" s="1"/>
  <c r="K108" i="1" s="1"/>
  <c r="E142" i="1"/>
  <c r="F142" i="1" s="1"/>
  <c r="G142" i="1" s="1"/>
  <c r="K142" i="1" s="1"/>
  <c r="E162" i="1"/>
  <c r="F162" i="1" s="1"/>
  <c r="G162" i="1" s="1"/>
  <c r="K162" i="1" s="1"/>
  <c r="E123" i="1"/>
  <c r="F123" i="1" s="1"/>
  <c r="G123" i="1" s="1"/>
  <c r="J123" i="1" s="1"/>
  <c r="E133" i="1"/>
  <c r="F133" i="1" s="1"/>
  <c r="G133" i="1" s="1"/>
  <c r="K133" i="1" s="1"/>
  <c r="E143" i="1"/>
  <c r="F143" i="1" s="1"/>
  <c r="G143" i="1" s="1"/>
  <c r="K143" i="1" s="1"/>
  <c r="E156" i="1"/>
  <c r="E167" i="1"/>
  <c r="F167" i="1" s="1"/>
  <c r="G167" i="1" s="1"/>
  <c r="J167" i="1" s="1"/>
  <c r="E209" i="1"/>
  <c r="F209" i="1" s="1"/>
  <c r="G209" i="1" s="1"/>
  <c r="K209" i="1" s="1"/>
  <c r="E214" i="1"/>
  <c r="F214" i="1" s="1"/>
  <c r="G214" i="1" s="1"/>
  <c r="K214" i="1" s="1"/>
  <c r="E186" i="1"/>
  <c r="F186" i="1" s="1"/>
  <c r="G186" i="1" s="1"/>
  <c r="K186" i="1" s="1"/>
  <c r="E194" i="1"/>
  <c r="F194" i="1" s="1"/>
  <c r="G194" i="1" s="1"/>
  <c r="K194" i="1" s="1"/>
  <c r="E203" i="1"/>
  <c r="F203" i="1" s="1"/>
  <c r="G203" i="1" s="1"/>
  <c r="K203" i="1" s="1"/>
  <c r="E175" i="1"/>
  <c r="F175" i="1" s="1"/>
  <c r="E183" i="1"/>
  <c r="E100" i="2" s="1"/>
  <c r="E30" i="1"/>
  <c r="F30" i="1" s="1"/>
  <c r="G30" i="1" s="1"/>
  <c r="I30" i="1" s="1"/>
  <c r="E39" i="1"/>
  <c r="E85" i="1"/>
  <c r="E128" i="2" s="1"/>
  <c r="E94" i="1"/>
  <c r="F94" i="1" s="1"/>
  <c r="G94" i="1" s="1"/>
  <c r="K94" i="1" s="1"/>
  <c r="E116" i="1"/>
  <c r="F116" i="1" s="1"/>
  <c r="G116" i="1" s="1"/>
  <c r="K116" i="1" s="1"/>
  <c r="E148" i="1"/>
  <c r="F148" i="1"/>
  <c r="G148" i="1" s="1"/>
  <c r="K148" i="1" s="1"/>
  <c r="E118" i="1"/>
  <c r="F118" i="1" s="1"/>
  <c r="G118" i="1" s="1"/>
  <c r="K118" i="1" s="1"/>
  <c r="E126" i="1"/>
  <c r="F126" i="1" s="1"/>
  <c r="G126" i="1" s="1"/>
  <c r="J126" i="1" s="1"/>
  <c r="E137" i="1"/>
  <c r="F137" i="1" s="1"/>
  <c r="G137" i="1" s="1"/>
  <c r="K137" i="1" s="1"/>
  <c r="E149" i="1"/>
  <c r="F149" i="1" s="1"/>
  <c r="G149" i="1" s="1"/>
  <c r="K149" i="1" s="1"/>
  <c r="E160" i="1"/>
  <c r="F160" i="1" s="1"/>
  <c r="G160" i="1" s="1"/>
  <c r="K160" i="1" s="1"/>
  <c r="E170" i="1"/>
  <c r="F170" i="1" s="1"/>
  <c r="G170" i="1" s="1"/>
  <c r="K170" i="1" s="1"/>
  <c r="E34" i="1"/>
  <c r="F34" i="1" s="1"/>
  <c r="G34" i="1" s="1"/>
  <c r="I34" i="1" s="1"/>
  <c r="E132" i="1"/>
  <c r="F132" i="1" s="1"/>
  <c r="G132" i="1" s="1"/>
  <c r="K132" i="1" s="1"/>
  <c r="E140" i="1"/>
  <c r="F140" i="1" s="1"/>
  <c r="G140" i="1" s="1"/>
  <c r="J140" i="1" s="1"/>
  <c r="E76" i="1"/>
  <c r="F76" i="1" s="1"/>
  <c r="G76" i="1" s="1"/>
  <c r="J76" i="1" s="1"/>
  <c r="E74" i="1"/>
  <c r="F74" i="1" s="1"/>
  <c r="G74" i="1" s="1"/>
  <c r="I74" i="1" s="1"/>
  <c r="E72" i="1"/>
  <c r="F72" i="1" s="1"/>
  <c r="G72" i="1" s="1"/>
  <c r="I72" i="1" s="1"/>
  <c r="E70" i="1"/>
  <c r="F70" i="1" s="1"/>
  <c r="G70" i="1" s="1"/>
  <c r="J70" i="1" s="1"/>
  <c r="E68" i="1"/>
  <c r="F68" i="1" s="1"/>
  <c r="G68" i="1" s="1"/>
  <c r="I68" i="1" s="1"/>
  <c r="E66" i="1"/>
  <c r="E35" i="2" s="1"/>
  <c r="E64" i="1"/>
  <c r="F64" i="1" s="1"/>
  <c r="G64" i="1" s="1"/>
  <c r="J64" i="1" s="1"/>
  <c r="E62" i="1"/>
  <c r="E31" i="2" s="1"/>
  <c r="F62" i="1"/>
  <c r="G62" i="1" s="1"/>
  <c r="J62" i="1" s="1"/>
  <c r="E60" i="1"/>
  <c r="F60" i="1" s="1"/>
  <c r="G60" i="1" s="1"/>
  <c r="I60" i="1" s="1"/>
  <c r="E58" i="1"/>
  <c r="F58" i="1" s="1"/>
  <c r="G58" i="1" s="1"/>
  <c r="I58" i="1" s="1"/>
  <c r="E56" i="1"/>
  <c r="F56" i="1" s="1"/>
  <c r="G56" i="1" s="1"/>
  <c r="I56" i="1" s="1"/>
  <c r="E54" i="1"/>
  <c r="F54" i="1" s="1"/>
  <c r="G54" i="1" s="1"/>
  <c r="I54" i="1" s="1"/>
  <c r="E52" i="1"/>
  <c r="E21" i="2" s="1"/>
  <c r="E50" i="1"/>
  <c r="F50" i="1" s="1"/>
  <c r="G50" i="1" s="1"/>
  <c r="I50" i="1" s="1"/>
  <c r="E48" i="1"/>
  <c r="E17" i="2" s="1"/>
  <c r="E46" i="1"/>
  <c r="F46" i="1" s="1"/>
  <c r="G46" i="1" s="1"/>
  <c r="I46" i="1" s="1"/>
  <c r="E44" i="1"/>
  <c r="E13" i="2" s="1"/>
  <c r="E42" i="1"/>
  <c r="F42" i="1" s="1"/>
  <c r="G42" i="1" s="1"/>
  <c r="I42" i="1" s="1"/>
  <c r="E205" i="1"/>
  <c r="F205" i="1" s="1"/>
  <c r="G205" i="1" s="1"/>
  <c r="K205" i="1" s="1"/>
  <c r="E197" i="1"/>
  <c r="F197" i="1" s="1"/>
  <c r="G197" i="1" s="1"/>
  <c r="K197" i="1" s="1"/>
  <c r="E181" i="1"/>
  <c r="F181" i="1" s="1"/>
  <c r="G181" i="1" s="1"/>
  <c r="K181" i="1" s="1"/>
  <c r="E83" i="1"/>
  <c r="F83" i="1" s="1"/>
  <c r="G83" i="1" s="1"/>
  <c r="J83" i="1" s="1"/>
  <c r="E113" i="1"/>
  <c r="F113" i="1" s="1"/>
  <c r="G113" i="1" s="1"/>
  <c r="J113" i="1" s="1"/>
  <c r="E158" i="1"/>
  <c r="F158" i="1" s="1"/>
  <c r="G158" i="1" s="1"/>
  <c r="K158" i="1" s="1"/>
  <c r="E102" i="1"/>
  <c r="F102" i="1" s="1"/>
  <c r="G102" i="1" s="1"/>
  <c r="K102" i="1" s="1"/>
  <c r="E100" i="1"/>
  <c r="F100" i="1" s="1"/>
  <c r="G100" i="1" s="1"/>
  <c r="K100" i="1" s="1"/>
  <c r="E93" i="1"/>
  <c r="F93" i="1" s="1"/>
  <c r="G93" i="1" s="1"/>
  <c r="J93" i="1" s="1"/>
  <c r="E80" i="1"/>
  <c r="E48" i="2" s="1"/>
  <c r="E78" i="1"/>
  <c r="F78" i="1" s="1"/>
  <c r="G78" i="1" s="1"/>
  <c r="J78" i="1" s="1"/>
  <c r="E24" i="1"/>
  <c r="F24" i="1" s="1"/>
  <c r="G24" i="1" s="1"/>
  <c r="I24" i="1" s="1"/>
  <c r="E98" i="1"/>
  <c r="F98" i="1" s="1"/>
  <c r="G98" i="1" s="1"/>
  <c r="K98" i="1" s="1"/>
  <c r="E129" i="1"/>
  <c r="F129" i="1" s="1"/>
  <c r="G129" i="1" s="1"/>
  <c r="J129" i="1" s="1"/>
  <c r="E106" i="1"/>
  <c r="F106" i="1" s="1"/>
  <c r="G106" i="1" s="1"/>
  <c r="K106" i="1" s="1"/>
  <c r="E189" i="1"/>
  <c r="F189" i="1" s="1"/>
  <c r="G189" i="1" s="1"/>
  <c r="K189" i="1" s="1"/>
  <c r="E173" i="1"/>
  <c r="E37" i="1"/>
  <c r="E118" i="2" s="1"/>
  <c r="E144" i="1"/>
  <c r="F144" i="1" s="1"/>
  <c r="G144" i="1" s="1"/>
  <c r="K144" i="1" s="1"/>
  <c r="E145" i="1"/>
  <c r="F145" i="1" s="1"/>
  <c r="G145" i="1" s="1"/>
  <c r="K145" i="1" s="1"/>
  <c r="E110" i="1"/>
  <c r="E60" i="2" s="1"/>
  <c r="E219" i="1"/>
  <c r="F219" i="1" s="1"/>
  <c r="G219" i="1" s="1"/>
  <c r="K219" i="1" s="1"/>
  <c r="E200" i="1"/>
  <c r="F200" i="1" s="1"/>
  <c r="G200" i="1" s="1"/>
  <c r="K200" i="1" s="1"/>
  <c r="E88" i="1"/>
  <c r="F88" i="1" s="1"/>
  <c r="G88" i="1" s="1"/>
  <c r="J88" i="1" s="1"/>
  <c r="E121" i="1"/>
  <c r="F121" i="1" s="1"/>
  <c r="G121" i="1" s="1"/>
  <c r="J121" i="1" s="1"/>
  <c r="E165" i="1"/>
  <c r="F165" i="1" s="1"/>
  <c r="G165" i="1" s="1"/>
  <c r="J165" i="1" s="1"/>
  <c r="E112" i="1"/>
  <c r="F112" i="1" s="1"/>
  <c r="G112" i="1" s="1"/>
  <c r="J112" i="1" s="1"/>
  <c r="E27" i="1"/>
  <c r="F27" i="1" s="1"/>
  <c r="G27" i="1" s="1"/>
  <c r="I27" i="1" s="1"/>
  <c r="E111" i="1"/>
  <c r="E142" i="2" s="1"/>
  <c r="E135" i="1"/>
  <c r="F135" i="1" s="1"/>
  <c r="G135" i="1" s="1"/>
  <c r="K135" i="1" s="1"/>
  <c r="E103" i="1"/>
  <c r="F103" i="1" s="1"/>
  <c r="G103" i="1" s="1"/>
  <c r="J103" i="1" s="1"/>
  <c r="E101" i="1"/>
  <c r="E53" i="2" s="1"/>
  <c r="E99" i="1"/>
  <c r="F99" i="1" s="1"/>
  <c r="G99" i="1" s="1"/>
  <c r="K99" i="1" s="1"/>
  <c r="E79" i="1"/>
  <c r="F79" i="1" s="1"/>
  <c r="G79" i="1" s="1"/>
  <c r="J79" i="1" s="1"/>
  <c r="E212" i="1"/>
  <c r="F212" i="1" s="1"/>
  <c r="G212" i="1" s="1"/>
  <c r="K212" i="1" s="1"/>
  <c r="E192" i="1"/>
  <c r="F192" i="1" s="1"/>
  <c r="G192" i="1" s="1"/>
  <c r="K192" i="1" s="1"/>
  <c r="E178" i="1"/>
  <c r="F178" i="1" s="1"/>
  <c r="G178" i="1" s="1"/>
  <c r="K178" i="1" s="1"/>
  <c r="E77" i="1"/>
  <c r="F77" i="1" s="1"/>
  <c r="G77" i="1" s="1"/>
  <c r="I77" i="1" s="1"/>
  <c r="E157" i="1"/>
  <c r="F157" i="1" s="1"/>
  <c r="G157" i="1" s="1"/>
  <c r="K157" i="1" s="1"/>
  <c r="E153" i="1"/>
  <c r="F153" i="1" s="1"/>
  <c r="G153" i="1" s="1"/>
  <c r="K153" i="1" s="1"/>
  <c r="E107" i="1"/>
  <c r="E58" i="2" s="1"/>
  <c r="E105" i="1"/>
  <c r="E56" i="2" s="1"/>
  <c r="E12" i="2"/>
  <c r="E28" i="2"/>
  <c r="E69" i="1"/>
  <c r="F69" i="1" s="1"/>
  <c r="G69" i="1" s="1"/>
  <c r="J69" i="1" s="1"/>
  <c r="E110" i="2"/>
  <c r="E63" i="1"/>
  <c r="F63" i="1" s="1"/>
  <c r="G63" i="1" s="1"/>
  <c r="J63" i="1" s="1"/>
  <c r="E144" i="2"/>
  <c r="E75" i="2"/>
  <c r="E151" i="2"/>
  <c r="E156" i="2"/>
  <c r="E51" i="2"/>
  <c r="E73" i="1"/>
  <c r="F73" i="1" s="1"/>
  <c r="G73" i="1" s="1"/>
  <c r="I73" i="1" s="1"/>
  <c r="E124" i="2"/>
  <c r="E96" i="1"/>
  <c r="F96" i="1" s="1"/>
  <c r="G96" i="1" s="1"/>
  <c r="J96" i="1" s="1"/>
  <c r="E68" i="2"/>
  <c r="E152" i="2"/>
  <c r="E88" i="2"/>
  <c r="E91" i="1"/>
  <c r="F91" i="1" s="1"/>
  <c r="G91" i="1" s="1"/>
  <c r="K91" i="1" s="1"/>
  <c r="E45" i="1"/>
  <c r="E14" i="2" s="1"/>
  <c r="E49" i="1"/>
  <c r="F49" i="1" s="1"/>
  <c r="G49" i="1" s="1"/>
  <c r="I49" i="1" s="1"/>
  <c r="E53" i="1"/>
  <c r="E22" i="2" s="1"/>
  <c r="E57" i="1"/>
  <c r="F57" i="1" s="1"/>
  <c r="G57" i="1" s="1"/>
  <c r="I57" i="1" s="1"/>
  <c r="E67" i="1"/>
  <c r="E36" i="2" s="1"/>
  <c r="E125" i="2"/>
  <c r="E76" i="2"/>
  <c r="E157" i="2"/>
  <c r="E208" i="1"/>
  <c r="F208" i="1" s="1"/>
  <c r="G208" i="1" s="1"/>
  <c r="K208" i="1" s="1"/>
  <c r="E29" i="1"/>
  <c r="F29" i="1" s="1"/>
  <c r="G29" i="1" s="1"/>
  <c r="H29" i="1" s="1"/>
  <c r="E119" i="2"/>
  <c r="E61" i="1"/>
  <c r="E30" i="2" s="1"/>
  <c r="E123" i="2"/>
  <c r="E138" i="2"/>
  <c r="E55" i="2"/>
  <c r="E141" i="2"/>
  <c r="E71" i="2"/>
  <c r="E94" i="2"/>
  <c r="E168" i="1"/>
  <c r="F168" i="1" s="1"/>
  <c r="G168" i="1" s="1"/>
  <c r="J168" i="1" s="1"/>
  <c r="E155" i="2"/>
  <c r="E145" i="2"/>
  <c r="E37" i="2"/>
  <c r="E130" i="2"/>
  <c r="E50" i="2"/>
  <c r="E134" i="2"/>
  <c r="F39" i="1"/>
  <c r="G39" i="1" s="1"/>
  <c r="I39" i="1" s="1"/>
  <c r="E120" i="2"/>
  <c r="F185" i="1"/>
  <c r="G185" i="1" s="1"/>
  <c r="K185" i="1" s="1"/>
  <c r="E101" i="2"/>
  <c r="E64" i="2"/>
  <c r="E90" i="2"/>
  <c r="E19" i="2"/>
  <c r="E105" i="2"/>
  <c r="E91" i="2"/>
  <c r="E84" i="2"/>
  <c r="F173" i="1"/>
  <c r="G173" i="1" s="1"/>
  <c r="K173" i="1" s="1"/>
  <c r="E93" i="2"/>
  <c r="E65" i="2"/>
  <c r="E127" i="2"/>
  <c r="E81" i="2"/>
  <c r="E115" i="2"/>
  <c r="F32" i="1"/>
  <c r="G32" i="1" s="1"/>
  <c r="I32" i="1" s="1"/>
  <c r="E113" i="2"/>
  <c r="E27" i="2"/>
  <c r="E57" i="2"/>
  <c r="F156" i="1"/>
  <c r="G156" i="1" s="1"/>
  <c r="K156" i="1" s="1"/>
  <c r="E80" i="2"/>
  <c r="F33" i="1"/>
  <c r="G33" i="1" s="1"/>
  <c r="I33" i="1" s="1"/>
  <c r="E78" i="2"/>
  <c r="E77" i="2"/>
  <c r="E131" i="2"/>
  <c r="C12" i="1"/>
  <c r="C11" i="1"/>
  <c r="E79" i="2" l="1"/>
  <c r="E95" i="2"/>
  <c r="E153" i="2"/>
  <c r="E103" i="2"/>
  <c r="E39" i="2"/>
  <c r="E20" i="2"/>
  <c r="F35" i="1"/>
  <c r="G35" i="1" s="1"/>
  <c r="I35" i="1" s="1"/>
  <c r="E104" i="2"/>
  <c r="E140" i="2"/>
  <c r="E67" i="2"/>
  <c r="E18" i="2"/>
  <c r="E32" i="2"/>
  <c r="F115" i="1"/>
  <c r="G115" i="1" s="1"/>
  <c r="J115" i="1" s="1"/>
  <c r="F166" i="1"/>
  <c r="G166" i="1" s="1"/>
  <c r="K166" i="1" s="1"/>
  <c r="O238" i="1"/>
  <c r="F179" i="1"/>
  <c r="G179" i="1" s="1"/>
  <c r="K179" i="1" s="1"/>
  <c r="F26" i="1"/>
  <c r="G26" i="1" s="1"/>
  <c r="I26" i="1" s="1"/>
  <c r="E149" i="2"/>
  <c r="F183" i="1"/>
  <c r="G183" i="1" s="1"/>
  <c r="K183" i="1" s="1"/>
  <c r="F172" i="1"/>
  <c r="G172" i="1" s="1"/>
  <c r="K172" i="1" s="1"/>
  <c r="E73" i="2"/>
  <c r="F45" i="1"/>
  <c r="G45" i="1" s="1"/>
  <c r="I45" i="1" s="1"/>
  <c r="E146" i="2"/>
  <c r="E97" i="2"/>
  <c r="E150" i="2"/>
  <c r="E46" i="2"/>
  <c r="O241" i="1"/>
  <c r="O240" i="1"/>
  <c r="O239" i="1"/>
  <c r="O31" i="1"/>
  <c r="E62" i="2"/>
  <c r="E44" i="2"/>
  <c r="F101" i="1"/>
  <c r="G101" i="1" s="1"/>
  <c r="K101" i="1" s="1"/>
  <c r="F40" i="1"/>
  <c r="G40" i="1" s="1"/>
  <c r="I40" i="1" s="1"/>
  <c r="E139" i="2"/>
  <c r="E126" i="2"/>
  <c r="E61" i="2"/>
  <c r="E45" i="2"/>
  <c r="E108" i="2"/>
  <c r="E40" i="2"/>
  <c r="E107" i="2"/>
  <c r="E15" i="2"/>
  <c r="E43" i="2"/>
  <c r="E158" i="2"/>
  <c r="F67" i="1"/>
  <c r="G67" i="1" s="1"/>
  <c r="J67" i="1" s="1"/>
  <c r="E29" i="2"/>
  <c r="E117" i="2"/>
  <c r="E59" i="2"/>
  <c r="E132" i="2"/>
  <c r="F53" i="1"/>
  <c r="G53" i="1" s="1"/>
  <c r="I53" i="1" s="1"/>
  <c r="E47" i="2"/>
  <c r="E143" i="2"/>
  <c r="E25" i="2"/>
  <c r="F48" i="1"/>
  <c r="G48" i="1" s="1"/>
  <c r="I48" i="1" s="1"/>
  <c r="E74" i="2"/>
  <c r="E122" i="2"/>
  <c r="E16" i="2"/>
  <c r="E112" i="2"/>
  <c r="F61" i="1"/>
  <c r="G61" i="1" s="1"/>
  <c r="I61" i="1" s="1"/>
  <c r="E86" i="2"/>
  <c r="F85" i="1"/>
  <c r="G85" i="1" s="1"/>
  <c r="J85" i="1" s="1"/>
  <c r="E147" i="2"/>
  <c r="E99" i="2"/>
  <c r="E133" i="2"/>
  <c r="F111" i="1"/>
  <c r="G111" i="1" s="1"/>
  <c r="K111" i="1" s="1"/>
  <c r="F80" i="1"/>
  <c r="G80" i="1" s="1"/>
  <c r="I80" i="1" s="1"/>
  <c r="F44" i="1"/>
  <c r="G44" i="1" s="1"/>
  <c r="I44" i="1" s="1"/>
  <c r="F66" i="1"/>
  <c r="G66" i="1" s="1"/>
  <c r="J66" i="1" s="1"/>
  <c r="F131" i="1"/>
  <c r="G131" i="1" s="1"/>
  <c r="J131" i="1" s="1"/>
  <c r="E89" i="2"/>
  <c r="E102" i="2"/>
  <c r="F155" i="1"/>
  <c r="G155" i="1" s="1"/>
  <c r="K155" i="1" s="1"/>
  <c r="E38" i="2"/>
  <c r="E82" i="2"/>
  <c r="E23" i="2"/>
  <c r="E96" i="2"/>
  <c r="E66" i="2"/>
  <c r="F37" i="1"/>
  <c r="G37" i="1" s="1"/>
  <c r="I37" i="1" s="1"/>
  <c r="F55" i="1"/>
  <c r="G55" i="1" s="1"/>
  <c r="I55" i="1" s="1"/>
  <c r="E52" i="2"/>
  <c r="F52" i="1"/>
  <c r="G52" i="1" s="1"/>
  <c r="I52" i="1" s="1"/>
  <c r="E70" i="2"/>
  <c r="E136" i="2"/>
  <c r="E42" i="2"/>
  <c r="F15" i="1"/>
  <c r="O237" i="1"/>
  <c r="F110" i="1"/>
  <c r="G110" i="1" s="1"/>
  <c r="K110" i="1" s="1"/>
  <c r="E106" i="2"/>
  <c r="E83" i="2"/>
  <c r="E85" i="2"/>
  <c r="E129" i="2"/>
  <c r="E135" i="2"/>
  <c r="E26" i="2"/>
  <c r="E111" i="2"/>
  <c r="E49" i="2"/>
  <c r="F134" i="1"/>
  <c r="G134" i="1" s="1"/>
  <c r="K134" i="1" s="1"/>
  <c r="E11" i="2"/>
  <c r="F105" i="1"/>
  <c r="G105" i="1" s="1"/>
  <c r="K105" i="1" s="1"/>
  <c r="E54" i="2"/>
  <c r="E41" i="2"/>
  <c r="F107" i="1"/>
  <c r="G107" i="1" s="1"/>
  <c r="K107" i="1" s="1"/>
  <c r="E72" i="2"/>
  <c r="E137" i="2"/>
  <c r="E33" i="2"/>
  <c r="O222" i="1"/>
  <c r="O229" i="1"/>
  <c r="O234" i="1"/>
  <c r="O220" i="1"/>
  <c r="O227" i="1"/>
  <c r="O233" i="1"/>
  <c r="O218" i="1"/>
  <c r="O225" i="1"/>
  <c r="O232" i="1"/>
  <c r="O236" i="1"/>
  <c r="O224" i="1"/>
  <c r="O231" i="1"/>
  <c r="O235" i="1"/>
  <c r="C16" i="1"/>
  <c r="D18" i="1" s="1"/>
  <c r="O221" i="1"/>
  <c r="O148" i="1"/>
  <c r="O214" i="1"/>
  <c r="O202" i="1"/>
  <c r="O198" i="1"/>
  <c r="O196" i="1"/>
  <c r="O168" i="1"/>
  <c r="O129" i="1"/>
  <c r="O160" i="1"/>
  <c r="O137" i="1"/>
  <c r="O117" i="1"/>
  <c r="O207" i="1"/>
  <c r="O209" i="1"/>
  <c r="O164" i="1"/>
  <c r="O185" i="1"/>
  <c r="O156" i="1"/>
  <c r="O114" i="1"/>
  <c r="O122" i="1"/>
  <c r="O216" i="1"/>
  <c r="O208" i="1"/>
  <c r="O182" i="1"/>
  <c r="O120" i="1"/>
  <c r="O219" i="1"/>
  <c r="O128" i="1"/>
  <c r="O172" i="1"/>
  <c r="O136" i="1"/>
  <c r="O133" i="1"/>
  <c r="O205" i="1"/>
  <c r="O157" i="1"/>
  <c r="O173" i="1"/>
  <c r="O165" i="1"/>
  <c r="O119" i="1"/>
  <c r="O151" i="1"/>
  <c r="O132" i="1"/>
  <c r="O153" i="1"/>
  <c r="O126" i="1"/>
  <c r="O176" i="1"/>
  <c r="O141" i="1"/>
  <c r="O184" i="1"/>
  <c r="O193" i="1"/>
  <c r="O113" i="1"/>
  <c r="O175" i="1"/>
  <c r="O144" i="1"/>
  <c r="O138" i="1"/>
  <c r="O189" i="1"/>
  <c r="O146" i="1"/>
  <c r="O162" i="1"/>
  <c r="O181" i="1"/>
  <c r="O169" i="1"/>
  <c r="O204" i="1"/>
  <c r="O217" i="1"/>
  <c r="O118" i="1"/>
  <c r="O212" i="1"/>
  <c r="O150" i="1"/>
  <c r="O192" i="1"/>
  <c r="O142" i="1"/>
  <c r="O158" i="1"/>
  <c r="O166" i="1"/>
  <c r="O203" i="1"/>
  <c r="O183" i="1"/>
  <c r="O206" i="1"/>
  <c r="O195" i="1"/>
  <c r="O139" i="1"/>
  <c r="O147" i="1"/>
  <c r="O145" i="1"/>
  <c r="O201" i="1"/>
  <c r="O199" i="1"/>
  <c r="O215" i="1"/>
  <c r="O127" i="1"/>
  <c r="O200" i="1"/>
  <c r="O121" i="1"/>
  <c r="O135" i="1"/>
  <c r="O116" i="1"/>
  <c r="O143" i="1"/>
  <c r="O124" i="1"/>
  <c r="O140" i="1"/>
  <c r="O171" i="1"/>
  <c r="O191" i="1"/>
  <c r="O161" i="1"/>
  <c r="O230" i="1"/>
  <c r="O186" i="1"/>
  <c r="O223" i="1"/>
  <c r="O115" i="1"/>
  <c r="O187" i="1"/>
  <c r="O123" i="1"/>
  <c r="O130" i="1"/>
  <c r="O180" i="1"/>
  <c r="O163" i="1"/>
  <c r="O125" i="1"/>
  <c r="O188" i="1"/>
  <c r="O154" i="1"/>
  <c r="O226" i="1"/>
  <c r="O149" i="1"/>
  <c r="O170" i="1"/>
  <c r="O159" i="1"/>
  <c r="O178" i="1"/>
  <c r="O167" i="1"/>
  <c r="O190" i="1"/>
  <c r="O177" i="1"/>
  <c r="O194" i="1"/>
  <c r="O152" i="1"/>
  <c r="O213" i="1"/>
  <c r="O211" i="1"/>
  <c r="O197" i="1"/>
  <c r="O228" i="1"/>
  <c r="O174" i="1"/>
  <c r="O210" i="1"/>
  <c r="O179" i="1" l="1"/>
  <c r="O131" i="1"/>
  <c r="O134" i="1"/>
  <c r="O155" i="1"/>
  <c r="C15" i="1"/>
  <c r="F16" i="1" s="1"/>
  <c r="F18" i="1" s="1"/>
  <c r="C18" i="1" l="1"/>
  <c r="F17" i="1"/>
</calcChain>
</file>

<file path=xl/sharedStrings.xml><?xml version="1.0" encoding="utf-8"?>
<sst xmlns="http://schemas.openxmlformats.org/spreadsheetml/2006/main" count="1755" uniqueCount="669">
  <si>
    <t>JAVSO..47..105</t>
  </si>
  <si>
    <t>JAVSO 43, 77</t>
  </si>
  <si>
    <t>JAVSO..43..238</t>
  </si>
  <si>
    <t>JAVSO..45..121</t>
  </si>
  <si>
    <t>JAVSO..44..164</t>
  </si>
  <si>
    <t>JAVSO..45..215</t>
  </si>
  <si>
    <t>JAVSO..46…79 (2018)</t>
  </si>
  <si>
    <t>IBVS 6196</t>
  </si>
  <si>
    <t>0.0035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</si>
  <si>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</si>
  <si>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</si>
  <si>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</si>
  <si>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</si>
  <si>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</si>
  <si>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</si>
  <si>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</si>
  <si>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</si>
  <si>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</si>
  <si>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</si>
  <si>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</si>
  <si>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</si>
  <si>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</si>
  <si>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</si>
  <si>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</si>
  <si>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</si>
  <si>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</si>
  <si>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</si>
  <si>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</si>
  <si>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</si>
  <si>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</si>
  <si>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</si>
  <si>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</si>
  <si>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</si>
  <si>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</si>
  <si>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G. Samolyk</t>
  </si>
  <si>
    <t>AAVSO 3</t>
  </si>
  <si>
    <t>A</t>
  </si>
  <si>
    <t>G. Hanson</t>
  </si>
  <si>
    <t>ccd</t>
  </si>
  <si>
    <t>S. Cook</t>
  </si>
  <si>
    <t>Diethelm R</t>
  </si>
  <si>
    <t>BBSAG Bull.113</t>
  </si>
  <si>
    <t>B</t>
  </si>
  <si>
    <t>Paschke A</t>
  </si>
  <si>
    <t>BBSAG Bull.114</t>
  </si>
  <si>
    <t>IBVS 4222</t>
  </si>
  <si>
    <t>IBVS 5694</t>
  </si>
  <si>
    <t>I</t>
  </si>
  <si>
    <t>BD And / GSC 3635-1320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</si>
  <si>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</si>
  <si>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</si>
  <si>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</si>
  <si>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</si>
  <si>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</si>
  <si>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</si>
  <si>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</si>
  <si>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</si>
  <si>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</si>
  <si>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IBVS 5904</t>
  </si>
  <si>
    <t>IBVS 5920</t>
  </si>
  <si>
    <t>Add cycle</t>
  </si>
  <si>
    <t>Old Cycle</t>
  </si>
  <si>
    <t>IBVS 5960</t>
  </si>
  <si>
    <t>OEJV 0137</t>
  </si>
  <si>
    <t>IBVS 5918</t>
  </si>
  <si>
    <t>IBVS 6010</t>
  </si>
  <si>
    <t>JAVSO..40....1</t>
  </si>
  <si>
    <t>JAVSO..38..183</t>
  </si>
  <si>
    <t>JAVSO..38...85</t>
  </si>
  <si>
    <t>JAVSO..37...44</t>
  </si>
  <si>
    <t>JAVSO..36..186</t>
  </si>
  <si>
    <t>IBVS 6042</t>
  </si>
  <si>
    <t>2013JAVSO..41..328</t>
  </si>
  <si>
    <t>OEJV 0160</t>
  </si>
  <si>
    <t>II</t>
  </si>
  <si>
    <t>IBVS 6070</t>
  </si>
  <si>
    <t>2013JAVSO..41..122</t>
  </si>
  <si>
    <t>IBVS 6048</t>
  </si>
  <si>
    <t>2012JAVSO..40..975</t>
  </si>
  <si>
    <t>IBVS 6125</t>
  </si>
  <si>
    <t>IBVS 6118</t>
  </si>
  <si>
    <t>OEJV 0168</t>
  </si>
  <si>
    <t>8,00E-05</t>
  </si>
  <si>
    <t>OEJV 0165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</si>
  <si>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</si>
  <si>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</si>
  <si>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</si>
  <si>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</si>
  <si>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</si>
  <si>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</si>
  <si>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</si>
  <si>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</si>
  <si>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</si>
  <si>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</si>
  <si>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</si>
  <si>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</si>
  <si>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</si>
  <si>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</si>
  <si>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2427784.179 </t>
  </si>
  <si>
    <t> 12.12.1934 16:17 </t>
  </si>
  <si>
    <t> 0.179 </t>
  </si>
  <si>
    <t> N.F.Florja </t>
  </si>
  <si>
    <t> PSMO 16.250 </t>
  </si>
  <si>
    <t>2428081.354 </t>
  </si>
  <si>
    <t> 05.10.1935 20:29 </t>
  </si>
  <si>
    <t> 0.168 </t>
  </si>
  <si>
    <t>2428749.328 </t>
  </si>
  <si>
    <t> 03.08.1937 19:52 </t>
  </si>
  <si>
    <t> 0.169 </t>
  </si>
  <si>
    <t>2429139.305 </t>
  </si>
  <si>
    <t> 28.08.1938 19:19 </t>
  </si>
  <si>
    <t> 0.148 </t>
  </si>
  <si>
    <t>2429476.079 </t>
  </si>
  <si>
    <t> 31.07.1939 13:53 </t>
  </si>
  <si>
    <t> 0.158 </t>
  </si>
  <si>
    <t>2434600.419 </t>
  </si>
  <si>
    <t> 10.08.1953 22:03 </t>
  </si>
  <si>
    <t> 0.132 </t>
  </si>
  <si>
    <t> T.A.Azarnova </t>
  </si>
  <si>
    <t> PZ 11.319 </t>
  </si>
  <si>
    <t>2434677.248 </t>
  </si>
  <si>
    <t> 26.10.1953 17:57 </t>
  </si>
  <si>
    <t> 0.119 </t>
  </si>
  <si>
    <t>2434930.462 </t>
  </si>
  <si>
    <t> 06.07.1954 23:05 </t>
  </si>
  <si>
    <t> 0.123 </t>
  </si>
  <si>
    <t>2434962.403 </t>
  </si>
  <si>
    <t> 07.08.1954 21:40 </t>
  </si>
  <si>
    <t> 0.124 </t>
  </si>
  <si>
    <t>2434987.396 </t>
  </si>
  <si>
    <t> 01.09.1954 21:30 </t>
  </si>
  <si>
    <t> 0.120 </t>
  </si>
  <si>
    <t>2434993.415 </t>
  </si>
  <si>
    <t> 07.09.1954 21:57 </t>
  </si>
  <si>
    <t> 0.121 </t>
  </si>
  <si>
    <t>2435012.389 </t>
  </si>
  <si>
    <t> 26.09.1954 21:20 </t>
  </si>
  <si>
    <t> 0.116 </t>
  </si>
  <si>
    <t>2439035.468 </t>
  </si>
  <si>
    <t> 01.10.1965 23:13 </t>
  </si>
  <si>
    <t> 0.082 </t>
  </si>
  <si>
    <t>P </t>
  </si>
  <si>
    <t> K.Häussler </t>
  </si>
  <si>
    <t> HABZ 77 </t>
  </si>
  <si>
    <t>2439061.403 </t>
  </si>
  <si>
    <t> 27.10.1965 21:40 </t>
  </si>
  <si>
    <t> 0.094 </t>
  </si>
  <si>
    <t>2439443.293 </t>
  </si>
  <si>
    <t> 13.11.1966 19:01 </t>
  </si>
  <si>
    <t> 0.087 </t>
  </si>
  <si>
    <t>2441599.494 </t>
  </si>
  <si>
    <t> 08.10.1972 23:51 </t>
  </si>
  <si>
    <t> 0.073 </t>
  </si>
  <si>
    <t>2441602.274 </t>
  </si>
  <si>
    <t> 11.10.1972 18:34 </t>
  </si>
  <si>
    <t> 0.076 </t>
  </si>
  <si>
    <t>2442525.299 </t>
  </si>
  <si>
    <t> 22.04.1975 19:10 </t>
  </si>
  <si>
    <t> 0.067 </t>
  </si>
  <si>
    <t>2443045.605 </t>
  </si>
  <si>
    <t> 24.09.1976 02:31 </t>
  </si>
  <si>
    <t>V </t>
  </si>
  <si>
    <t> G.Samolyk </t>
  </si>
  <si>
    <t> AOEB 3 </t>
  </si>
  <si>
    <t>2443050.692 </t>
  </si>
  <si>
    <t> 29.09.1976 04:36 </t>
  </si>
  <si>
    <t> 0.062 </t>
  </si>
  <si>
    <t>2443073.826 </t>
  </si>
  <si>
    <t> 22.10.1976 07:49 </t>
  </si>
  <si>
    <t> 0.050 </t>
  </si>
  <si>
    <t>2443380.750 </t>
  </si>
  <si>
    <t> 25.08.1977 06:00 </t>
  </si>
  <si>
    <t> 0.068 </t>
  </si>
  <si>
    <t>2443429.816 </t>
  </si>
  <si>
    <t> 13.10.1977 07:35 </t>
  </si>
  <si>
    <t> 0.066 </t>
  </si>
  <si>
    <t>2443755.694 </t>
  </si>
  <si>
    <t> 04.09.1978 04:39 </t>
  </si>
  <si>
    <t> 0.058 </t>
  </si>
  <si>
    <t>2444022.792 </t>
  </si>
  <si>
    <t> 29.05.1979 07:00 </t>
  </si>
  <si>
    <t> 0.060 </t>
  </si>
  <si>
    <t>2444485.676 </t>
  </si>
  <si>
    <t> 03.09.1980 04:13 </t>
  </si>
  <si>
    <t> 0.038 </t>
  </si>
  <si>
    <t>2444593.546 </t>
  </si>
  <si>
    <t> 20.12.1980 01:06 </t>
  </si>
  <si>
    <t> 0.051 </t>
  </si>
  <si>
    <t> G.Hanson </t>
  </si>
  <si>
    <t>2444885.647 </t>
  </si>
  <si>
    <t> 08.10.1981 03:31 </t>
  </si>
  <si>
    <t>2445291.609 </t>
  </si>
  <si>
    <t> 18.11.1982 02:36 </t>
  </si>
  <si>
    <t> 0.052 </t>
  </si>
  <si>
    <t>2445622.588 </t>
  </si>
  <si>
    <t> 15.10.1983 02:06 </t>
  </si>
  <si>
    <t> 0.054 </t>
  </si>
  <si>
    <t>2446682.626 </t>
  </si>
  <si>
    <t> 09.09.1986 03:01 </t>
  </si>
  <si>
    <t>2446713.653 </t>
  </si>
  <si>
    <t> 10.10.1986 03:40 </t>
  </si>
  <si>
    <t>2446756.685 </t>
  </si>
  <si>
    <t> 22.11.1986 04:26 </t>
  </si>
  <si>
    <t> 0.032 </t>
  </si>
  <si>
    <t>2446769.648 </t>
  </si>
  <si>
    <t> 05.12.1986 03:33 </t>
  </si>
  <si>
    <t> 0.033 </t>
  </si>
  <si>
    <t>2447062.656 </t>
  </si>
  <si>
    <t> 24.09.1987 03:44 </t>
  </si>
  <si>
    <t> 0.022 </t>
  </si>
  <si>
    <t>2447861.645 </t>
  </si>
  <si>
    <t> 01.12.1989 03:28 </t>
  </si>
  <si>
    <t> 0.036 </t>
  </si>
  <si>
    <t>2448897.624 </t>
  </si>
  <si>
    <t> 02.10.1992 02:58 </t>
  </si>
  <si>
    <t>2448954.556 </t>
  </si>
  <si>
    <t> 28.11.1992 01:20 </t>
  </si>
  <si>
    <t> 0.026 </t>
  </si>
  <si>
    <t>2449278.594 </t>
  </si>
  <si>
    <t> 18.10.1993 02:15 </t>
  </si>
  <si>
    <t> 0.030 </t>
  </si>
  <si>
    <t>2449554.4764 </t>
  </si>
  <si>
    <t> 20.07.1994 23:26 </t>
  </si>
  <si>
    <t> 0.0210 </t>
  </si>
  <si>
    <t>E </t>
  </si>
  <si>
    <t>o</t>
  </si>
  <si>
    <t> W.Moschner </t>
  </si>
  <si>
    <t>BAVM 80 </t>
  </si>
  <si>
    <t>2449567.4378 </t>
  </si>
  <si>
    <t> 02.08.1994 22:30 </t>
  </si>
  <si>
    <t>2449578.5492 </t>
  </si>
  <si>
    <t> 14.08.1994 01:10 </t>
  </si>
  <si>
    <t> 0.0227 </t>
  </si>
  <si>
    <t>2449585.4923 </t>
  </si>
  <si>
    <t> 20.08.1994 23:48 </t>
  </si>
  <si>
    <t> 0.0222 </t>
  </si>
  <si>
    <t>2449646.5962 </t>
  </si>
  <si>
    <t> 21.10.1994 02:18 </t>
  </si>
  <si>
    <t> 0.0225 </t>
  </si>
  <si>
    <t>C </t>
  </si>
  <si>
    <t>BAVM 178 </t>
  </si>
  <si>
    <t>2449688.2583 </t>
  </si>
  <si>
    <t> 01.12.1994 18:11 </t>
  </si>
  <si>
    <t> 0.0231 </t>
  </si>
  <si>
    <t>2449899.819 </t>
  </si>
  <si>
    <t> 01.07.1995 07:39 </t>
  </si>
  <si>
    <t>2449948.4109 </t>
  </si>
  <si>
    <t> 18.08.1995 21:51 </t>
  </si>
  <si>
    <t>2449954.4298 </t>
  </si>
  <si>
    <t> 24.08.1995 22:18 </t>
  </si>
  <si>
    <t> 0.0239 </t>
  </si>
  <si>
    <t>2449983.599 </t>
  </si>
  <si>
    <t> 23.09.1995 02:22 </t>
  </si>
  <si>
    <t>2449989.608 </t>
  </si>
  <si>
    <t> 29.09.1995 02:35 </t>
  </si>
  <si>
    <t> 0.021 </t>
  </si>
  <si>
    <t>2450020.626 </t>
  </si>
  <si>
    <t> 30.10.1995 03:01 </t>
  </si>
  <si>
    <t> 0.025 </t>
  </si>
  <si>
    <t>ns</t>
  </si>
  <si>
    <t> S.Cook </t>
  </si>
  <si>
    <t>2450044.700 </t>
  </si>
  <si>
    <t> 23.11.1995 04:48 </t>
  </si>
  <si>
    <t> 0.027 </t>
  </si>
  <si>
    <t>2450081.2650 </t>
  </si>
  <si>
    <t> 29.12.1995 18:21 </t>
  </si>
  <si>
    <t> 0.0229 </t>
  </si>
  <si>
    <t>2450346.5092 </t>
  </si>
  <si>
    <t> 20.09.1996 00:13 </t>
  </si>
  <si>
    <t> 0.0221 </t>
  </si>
  <si>
    <t>?</t>
  </si>
  <si>
    <t>2450370.591 </t>
  </si>
  <si>
    <t> 14.10.1996 02:11 </t>
  </si>
  <si>
    <t> AOEB 9 </t>
  </si>
  <si>
    <t>2450380.3009 </t>
  </si>
  <si>
    <t> 23.10.1996 19:13 </t>
  </si>
  <si>
    <t> 0.0217 </t>
  </si>
  <si>
    <t> R.Diethelm </t>
  </si>
  <si>
    <t> BBS 113 </t>
  </si>
  <si>
    <t>2450380.3016 </t>
  </si>
  <si>
    <t> 23.10.1996 19:14 </t>
  </si>
  <si>
    <t> 0.0224 </t>
  </si>
  <si>
    <t>2450391.415 </t>
  </si>
  <si>
    <t> 03.11.1996 21:57 </t>
  </si>
  <si>
    <t> A.Paschke </t>
  </si>
  <si>
    <t> BBS 114 </t>
  </si>
  <si>
    <t>2451100.5766 </t>
  </si>
  <si>
    <t> 14.10.1998 01:50 </t>
  </si>
  <si>
    <t> 0.0161 </t>
  </si>
  <si>
    <t>2451156.5923 </t>
  </si>
  <si>
    <t> 09.12.1998 02:12 </t>
  </si>
  <si>
    <t> 0.0202 </t>
  </si>
  <si>
    <t>2451509.3195 </t>
  </si>
  <si>
    <t> 26.11.1999 19:40 </t>
  </si>
  <si>
    <t> 0.0133 </t>
  </si>
  <si>
    <t> BBS 121 </t>
  </si>
  <si>
    <t>2451805.5745 </t>
  </si>
  <si>
    <t> 18.09.2000 01:47 </t>
  </si>
  <si>
    <t> 0.0087 </t>
  </si>
  <si>
    <t>2452179.5983 </t>
  </si>
  <si>
    <t> 27.09.2001 02:21 </t>
  </si>
  <si>
    <t> 0.0047 </t>
  </si>
  <si>
    <t>2452185.6164 </t>
  </si>
  <si>
    <t> 03.10.2001 02:47 </t>
  </si>
  <si>
    <t> 0.0050 </t>
  </si>
  <si>
    <t> S.Dvorak </t>
  </si>
  <si>
    <t>2452195.3368 </t>
  </si>
  <si>
    <t> 12.10.2001 20:04 </t>
  </si>
  <si>
    <t> 0.0044 </t>
  </si>
  <si>
    <t> E.Blättler </t>
  </si>
  <si>
    <t> BBS 126 </t>
  </si>
  <si>
    <t>2452210.6135 </t>
  </si>
  <si>
    <t> 28.10.2001 02:43 </t>
  </si>
  <si>
    <t> 0.0052 </t>
  </si>
  <si>
    <t>2452230.5180 </t>
  </si>
  <si>
    <t> 17.11.2001 00:25 </t>
  </si>
  <si>
    <t>2452489.7406 </t>
  </si>
  <si>
    <t> 03.08.2002 05:46 </t>
  </si>
  <si>
    <t> 0.0001 </t>
  </si>
  <si>
    <t>2452552.6952 </t>
  </si>
  <si>
    <t> 05.10.2002 04:41 </t>
  </si>
  <si>
    <t> -0.0004 </t>
  </si>
  <si>
    <t>2452883.6728 </t>
  </si>
  <si>
    <t> 01.09.2003 04:08 </t>
  </si>
  <si>
    <t>2452955.4219 </t>
  </si>
  <si>
    <t> 11.11.2003 22:07 </t>
  </si>
  <si>
    <t> -0.0017 </t>
  </si>
  <si>
    <t>-I</t>
  </si>
  <si>
    <t> K. &amp; M. Rätz </t>
  </si>
  <si>
    <t>2452958.6636 </t>
  </si>
  <si>
    <t> 15.11.2003 03:55 </t>
  </si>
  <si>
    <t>990</t>
  </si>
  <si>
    <t> -0.0003 </t>
  </si>
  <si>
    <t>2453189.6545 </t>
  </si>
  <si>
    <t> 03.07.2004 03:42 </t>
  </si>
  <si>
    <t>1489</t>
  </si>
  <si>
    <t> 0.0006 </t>
  </si>
  <si>
    <t>2453268.3486 </t>
  </si>
  <si>
    <t> 19.09.2004 20:21 </t>
  </si>
  <si>
    <t>1659</t>
  </si>
  <si>
    <t> 0.0007 </t>
  </si>
  <si>
    <t> Moschner &amp; Frank </t>
  </si>
  <si>
    <t>2453277.6059 </t>
  </si>
  <si>
    <t> 29.09.2004 02:32 </t>
  </si>
  <si>
    <t>1679</t>
  </si>
  <si>
    <t> -0.0001 </t>
  </si>
  <si>
    <t> AOEB 12 </t>
  </si>
  <si>
    <t>2453340.5611 </t>
  </si>
  <si>
    <t> 01.12.2004 01:27 </t>
  </si>
  <si>
    <t>1815</t>
  </si>
  <si>
    <t> -0.0000 </t>
  </si>
  <si>
    <t>2453345.1917 </t>
  </si>
  <si>
    <t> 05.12.2004 16:36 </t>
  </si>
  <si>
    <t>1825</t>
  </si>
  <si>
    <t> 0.0015 </t>
  </si>
  <si>
    <t> C.-H.Kim et al. </t>
  </si>
  <si>
    <t>IBVS 5694 </t>
  </si>
  <si>
    <t>2453347.0419 </t>
  </si>
  <si>
    <t> 07.12.2004 13:00 </t>
  </si>
  <si>
    <t>1829</t>
  </si>
  <si>
    <t>2453347.9676 </t>
  </si>
  <si>
    <t> 08.12.2004 11:13 </t>
  </si>
  <si>
    <t>1831</t>
  </si>
  <si>
    <t>2453352.1361 </t>
  </si>
  <si>
    <t> 12.12.2004 15:15 </t>
  </si>
  <si>
    <t>1840</t>
  </si>
  <si>
    <t> 0.0023 </t>
  </si>
  <si>
    <t>2453406.2942 </t>
  </si>
  <si>
    <t> 04.02.2005 19:03 </t>
  </si>
  <si>
    <t>1957</t>
  </si>
  <si>
    <t> 0.0004 </t>
  </si>
  <si>
    <t> U.Schmidt </t>
  </si>
  <si>
    <t>2453632.650 </t>
  </si>
  <si>
    <t> 19.09.2005 03:36 </t>
  </si>
  <si>
    <t>2446</t>
  </si>
  <si>
    <t> -0.005 </t>
  </si>
  <si>
    <t>2453638.2096 </t>
  </si>
  <si>
    <t> 24.09.2005 17:01 </t>
  </si>
  <si>
    <t>2458</t>
  </si>
  <si>
    <t>2453675.2413 </t>
  </si>
  <si>
    <t> 31.10.2005 17:47 </t>
  </si>
  <si>
    <t>2538</t>
  </si>
  <si>
    <t> -0.0007 </t>
  </si>
  <si>
    <t>2453690.0535 </t>
  </si>
  <si>
    <t> 15.11.2005 13:17 </t>
  </si>
  <si>
    <t>2570</t>
  </si>
  <si>
    <t> -0.0014 </t>
  </si>
  <si>
    <t>2453690.0547 </t>
  </si>
  <si>
    <t> 15.11.2005 13:18 </t>
  </si>
  <si>
    <t> -0.0002 </t>
  </si>
  <si>
    <t> Nakajima </t>
  </si>
  <si>
    <t>VSB 44 </t>
  </si>
  <si>
    <t>2453696.0723 </t>
  </si>
  <si>
    <t> 21.11.2005 13:44 </t>
  </si>
  <si>
    <t>2583</t>
  </si>
  <si>
    <t>2453696.9980 </t>
  </si>
  <si>
    <t> 22.11.2005 11:57 </t>
  </si>
  <si>
    <t>2585</t>
  </si>
  <si>
    <t> -0.0005 </t>
  </si>
  <si>
    <t>2453994.6444 </t>
  </si>
  <si>
    <t> 16.09.2006 03:27 </t>
  </si>
  <si>
    <t>3228</t>
  </si>
  <si>
    <t> -0.0025 </t>
  </si>
  <si>
    <t>2454024.2705 </t>
  </si>
  <si>
    <t> 15.10.2006 18:29 </t>
  </si>
  <si>
    <t>3292</t>
  </si>
  <si>
    <t> -0.0024 </t>
  </si>
  <si>
    <t> F. Agerer </t>
  </si>
  <si>
    <t>BAVM 183 </t>
  </si>
  <si>
    <t>2454295.5302 </t>
  </si>
  <si>
    <t> 14.07.2007 00:43 </t>
  </si>
  <si>
    <t>3878</t>
  </si>
  <si>
    <t> -0.0054 </t>
  </si>
  <si>
    <t> M.&amp; C.Rätz </t>
  </si>
  <si>
    <t>BAVM 201 </t>
  </si>
  <si>
    <t>2454310.8077 </t>
  </si>
  <si>
    <t> 29.07.2007 07:23 </t>
  </si>
  <si>
    <t>3911</t>
  </si>
  <si>
    <t> -0.0038 </t>
  </si>
  <si>
    <t>2454360.3373 </t>
  </si>
  <si>
    <t> 16.09.2007 20:05 </t>
  </si>
  <si>
    <t>4018</t>
  </si>
  <si>
    <t> -0.0051 </t>
  </si>
  <si>
    <t> W.Moschner &amp; P.Frank </t>
  </si>
  <si>
    <t>BAVM 234 </t>
  </si>
  <si>
    <t>2454379.3165 </t>
  </si>
  <si>
    <t> 05.10.2007 19:35 </t>
  </si>
  <si>
    <t>4059</t>
  </si>
  <si>
    <t> -0.0050 </t>
  </si>
  <si>
    <t>BAVM 203 </t>
  </si>
  <si>
    <t>2454390.4269 </t>
  </si>
  <si>
    <t> 16.10.2007 22:14 </t>
  </si>
  <si>
    <t>4083</t>
  </si>
  <si>
    <t> -0.0044 </t>
  </si>
  <si>
    <t> F.Agerer </t>
  </si>
  <si>
    <t>BAVM 193 </t>
  </si>
  <si>
    <t>2454596.8802 </t>
  </si>
  <si>
    <t> 10.05.2008 09:07 </t>
  </si>
  <si>
    <t>4529</t>
  </si>
  <si>
    <t> -0.0070 </t>
  </si>
  <si>
    <t>JAAVSO 36(2);186 </t>
  </si>
  <si>
    <t>2454676.4992 </t>
  </si>
  <si>
    <t> 28.07.2008 23:58 </t>
  </si>
  <si>
    <t>4701</t>
  </si>
  <si>
    <t> -0.0078 </t>
  </si>
  <si>
    <t>-U;-I</t>
  </si>
  <si>
    <t> M.&amp; K.Rätz </t>
  </si>
  <si>
    <t>BAVM 209 </t>
  </si>
  <si>
    <t>2454680.6656 </t>
  </si>
  <si>
    <t> 02.08.2008 03:58 </t>
  </si>
  <si>
    <t>4710</t>
  </si>
  <si>
    <t> -0.0075 </t>
  </si>
  <si>
    <t>2454728.3450 </t>
  </si>
  <si>
    <t> 18.09.2008 20:16 </t>
  </si>
  <si>
    <t>4813</t>
  </si>
  <si>
    <t> -0.0074 </t>
  </si>
  <si>
    <t>2454744.5451 </t>
  </si>
  <si>
    <t> 05.10.2008 01:04 </t>
  </si>
  <si>
    <t>4848</t>
  </si>
  <si>
    <t> -0.0090 </t>
  </si>
  <si>
    <t> K.Menzies </t>
  </si>
  <si>
    <t>JAAVSO 37(1);44 </t>
  </si>
  <si>
    <t>2454798.2421 </t>
  </si>
  <si>
    <t> 27.11.2008 17:48 </t>
  </si>
  <si>
    <t>4964</t>
  </si>
  <si>
    <t> -0.0091 </t>
  </si>
  <si>
    <t>2454834.3488 </t>
  </si>
  <si>
    <t> 02.01.2009 20:22 </t>
  </si>
  <si>
    <t>5042</t>
  </si>
  <si>
    <t>2455039.4130 </t>
  </si>
  <si>
    <t> 26.07.2009 21:54 </t>
  </si>
  <si>
    <t>5485</t>
  </si>
  <si>
    <t> -0.0121 </t>
  </si>
  <si>
    <t>BAVM 212 </t>
  </si>
  <si>
    <t>2455058.8557 </t>
  </si>
  <si>
    <t> 15.08.2009 08:32 </t>
  </si>
  <si>
    <t>5527</t>
  </si>
  <si>
    <t> -0.0114 </t>
  </si>
  <si>
    <t> JAAVSO 38;85 </t>
  </si>
  <si>
    <t>2455071.3532 </t>
  </si>
  <si>
    <t> 27.08.2009 20:28 </t>
  </si>
  <si>
    <t>5554</t>
  </si>
  <si>
    <t> -0.0124 </t>
  </si>
  <si>
    <t>2455115.7907 </t>
  </si>
  <si>
    <t> 11.10.2009 06:58 </t>
  </si>
  <si>
    <t>5650</t>
  </si>
  <si>
    <t> -0.0138 </t>
  </si>
  <si>
    <t> JAAVSO 38;120 </t>
  </si>
  <si>
    <t>2455124.5879 </t>
  </si>
  <si>
    <t> 20.10.2009 02:06 </t>
  </si>
  <si>
    <t>5669</t>
  </si>
  <si>
    <t> -0.0118 </t>
  </si>
  <si>
    <t>2455135.6958 </t>
  </si>
  <si>
    <t> 31.10.2009 04:41 </t>
  </si>
  <si>
    <t>5693</t>
  </si>
  <si>
    <t> -0.0137 </t>
  </si>
  <si>
    <t>IBVS 5920 </t>
  </si>
  <si>
    <t>2455480.5562 </t>
  </si>
  <si>
    <t> 11.10.2010 01:20 </t>
  </si>
  <si>
    <t>6438</t>
  </si>
  <si>
    <t> -0.0180 </t>
  </si>
  <si>
    <t>BAVM 220 </t>
  </si>
  <si>
    <t>2455481.4814 </t>
  </si>
  <si>
    <t> 11.10.2010 23:33 </t>
  </si>
  <si>
    <t>6440</t>
  </si>
  <si>
    <t> -0.0186 </t>
  </si>
  <si>
    <t>BAVM 215 </t>
  </si>
  <si>
    <t>2455483.3337 </t>
  </si>
  <si>
    <t> 13.10.2010 20:00 </t>
  </si>
  <si>
    <t>6444</t>
  </si>
  <si>
    <t> -0.0179 </t>
  </si>
  <si>
    <t> H.Jungbluth </t>
  </si>
  <si>
    <t>2455497.6850 </t>
  </si>
  <si>
    <t> 28.10.2010 04:26 </t>
  </si>
  <si>
    <t>6475</t>
  </si>
  <si>
    <t> -0.0167 </t>
  </si>
  <si>
    <t>IBVS 5960 </t>
  </si>
  <si>
    <t>2455514.3457 </t>
  </si>
  <si>
    <t> 13.11.2010 20:17 </t>
  </si>
  <si>
    <t>6511</t>
  </si>
  <si>
    <t> -0.0206 </t>
  </si>
  <si>
    <t>R</t>
  </si>
  <si>
    <t> L.Šmelcer </t>
  </si>
  <si>
    <t>OEJV 0137 </t>
  </si>
  <si>
    <t>2455514.3484 </t>
  </si>
  <si>
    <t> 13.11.2010 20:21 </t>
  </si>
  <si>
    <t>2455514.3492 </t>
  </si>
  <si>
    <t> 13.11.2010 20:22 </t>
  </si>
  <si>
    <t> -0.0171 </t>
  </si>
  <si>
    <t>2455547.2144 </t>
  </si>
  <si>
    <t> 16.12.2010 17:08 </t>
  </si>
  <si>
    <t>6582</t>
  </si>
  <si>
    <t> -0.0182 </t>
  </si>
  <si>
    <t>2455547.2150 </t>
  </si>
  <si>
    <t> 16.12.2010 17:09 </t>
  </si>
  <si>
    <t> -0.0176 </t>
  </si>
  <si>
    <t>2455819.39888 </t>
  </si>
  <si>
    <t> 14.09.2011 21:34 </t>
  </si>
  <si>
    <t>7170</t>
  </si>
  <si>
    <t> -0.02229 </t>
  </si>
  <si>
    <t> H.Ku?akova </t>
  </si>
  <si>
    <t>OEJV 0160 </t>
  </si>
  <si>
    <t>2455824.9533 </t>
  </si>
  <si>
    <t> 20.09.2011 10:52 </t>
  </si>
  <si>
    <t>7182</t>
  </si>
  <si>
    <t> -0.0227 </t>
  </si>
  <si>
    <t> R.Sabo </t>
  </si>
  <si>
    <t> JAAVSO 40;975 </t>
  </si>
  <si>
    <t>2455832.3609 </t>
  </si>
  <si>
    <t> 27.09.2011 20:39 </t>
  </si>
  <si>
    <t>7198</t>
  </si>
  <si>
    <t> -0.0216 </t>
  </si>
  <si>
    <t>BAVM 225 </t>
  </si>
  <si>
    <t>2455839.30236 </t>
  </si>
  <si>
    <t> 04.10.2011 19:15 </t>
  </si>
  <si>
    <t>7213</t>
  </si>
  <si>
    <t> -0.02375 </t>
  </si>
  <si>
    <t>2455839.3033 </t>
  </si>
  <si>
    <t> 04.10.2011 19:16 </t>
  </si>
  <si>
    <t> -0.0228 </t>
  </si>
  <si>
    <t>2455839.30337 </t>
  </si>
  <si>
    <t> -0.02274 </t>
  </si>
  <si>
    <t>2455851.3404 </t>
  </si>
  <si>
    <t> 16.10.2011 20:10 </t>
  </si>
  <si>
    <t> -0.0213 </t>
  </si>
  <si>
    <t> F.Walter </t>
  </si>
  <si>
    <t>BAVM 228 </t>
  </si>
  <si>
    <t>2455869.39204 </t>
  </si>
  <si>
    <t> 03.11.2011 21:24 </t>
  </si>
  <si>
    <t> -0.02294 </t>
  </si>
  <si>
    <t> R.Kocian </t>
  </si>
  <si>
    <t>2455873.5574 </t>
  </si>
  <si>
    <t> 08.11.2011 01:22 </t>
  </si>
  <si>
    <t> -0.0237 </t>
  </si>
  <si>
    <t>2455877.2615 </t>
  </si>
  <si>
    <t> 11.11.2011 18:16 </t>
  </si>
  <si>
    <t> -0.0229 </t>
  </si>
  <si>
    <t>2455881.42932 </t>
  </si>
  <si>
    <t> 15.11.2011 22:18 </t>
  </si>
  <si>
    <t> -0.02121 </t>
  </si>
  <si>
    <t> M.Magris </t>
  </si>
  <si>
    <t>2455930.4946 </t>
  </si>
  <si>
    <t> 03.01.2012 23:52 </t>
  </si>
  <si>
    <t> -0.0239 </t>
  </si>
  <si>
    <t> JAAVSO 41;122 </t>
  </si>
  <si>
    <t>2456188.3318 </t>
  </si>
  <si>
    <t> 17.09.2012 19:57 </t>
  </si>
  <si>
    <t> -0.0252 </t>
  </si>
  <si>
    <t>BAVM 231 </t>
  </si>
  <si>
    <t>2456233.6979 </t>
  </si>
  <si>
    <t> 02.11.2012 04:44 </t>
  </si>
  <si>
    <t>IBVS 6042 </t>
  </si>
  <si>
    <t>2456238.3256 </t>
  </si>
  <si>
    <t> 06.11.2012 19:48 </t>
  </si>
  <si>
    <t>2456238.3317 </t>
  </si>
  <si>
    <t> 06.11.2012 19:57 </t>
  </si>
  <si>
    <t> -0.0191 </t>
  </si>
  <si>
    <t>2456245.2703 </t>
  </si>
  <si>
    <t> 13.11.2012 18:29 </t>
  </si>
  <si>
    <t> -0.0241 </t>
  </si>
  <si>
    <t>2456252.2143 </t>
  </si>
  <si>
    <t> 20.11.2012 17:08 </t>
  </si>
  <si>
    <t>2456252.21446 </t>
  </si>
  <si>
    <t> -0.02354 </t>
  </si>
  <si>
    <t>2456252.21499 </t>
  </si>
  <si>
    <t> 20.11.2012 17:09 </t>
  </si>
  <si>
    <t> -0.02301 </t>
  </si>
  <si>
    <t>2456254.2933 </t>
  </si>
  <si>
    <t> 22.11.2012 19:02 </t>
  </si>
  <si>
    <t> -0.0278 </t>
  </si>
  <si>
    <t>2456263.32339 </t>
  </si>
  <si>
    <t> 01.12.2012 19:45 </t>
  </si>
  <si>
    <t> -0.02435 </t>
  </si>
  <si>
    <t>2456263.32343 </t>
  </si>
  <si>
    <t> -0.02431 </t>
  </si>
  <si>
    <t>2456263.32348 </t>
  </si>
  <si>
    <t> -0.02426 </t>
  </si>
  <si>
    <t>2456536.43945 </t>
  </si>
  <si>
    <t> 31.08.2013 22:32 </t>
  </si>
  <si>
    <t> -0.02265 </t>
  </si>
  <si>
    <t>2456538.7545 </t>
  </si>
  <si>
    <t> 03.09.2013 06:06 </t>
  </si>
  <si>
    <t> -0.0221 </t>
  </si>
  <si>
    <t> N.Simmons </t>
  </si>
  <si>
    <t> JAAVSO 41;328 </t>
  </si>
  <si>
    <t>2456569.3061 </t>
  </si>
  <si>
    <t> 03.10.2013 19:20 </t>
  </si>
  <si>
    <t> -0.0223 </t>
  </si>
  <si>
    <t>2456637.3528 </t>
  </si>
  <si>
    <t> 10.12.2013 20:28 </t>
  </si>
  <si>
    <t>2456847.51139 </t>
  </si>
  <si>
    <t> 09.07.2014 00:16 </t>
  </si>
  <si>
    <t> -0.02334 </t>
  </si>
  <si>
    <t>m</t>
  </si>
  <si>
    <t> S.Öz </t>
  </si>
  <si>
    <t>IBVS 6125 </t>
  </si>
  <si>
    <t>2456924.3528 </t>
  </si>
  <si>
    <t> 23.09.2014 20:28 </t>
  </si>
  <si>
    <t> -0.0243 </t>
  </si>
  <si>
    <t>BAVM 239 </t>
  </si>
  <si>
    <t>2456952.5922 </t>
  </si>
  <si>
    <t> 22.10.2014 02:12 </t>
  </si>
  <si>
    <t> JAAVSO 43-1 </t>
  </si>
  <si>
    <t>s5</t>
  </si>
  <si>
    <t>s6</t>
  </si>
  <si>
    <t>s7</t>
  </si>
  <si>
    <t>IBVS 6167</t>
  </si>
  <si>
    <t>OEJV 0203</t>
  </si>
  <si>
    <t>JAVSO..46..184</t>
  </si>
  <si>
    <t>JAVSO..47..263</t>
  </si>
  <si>
    <t>JAVSO..48…87</t>
  </si>
  <si>
    <t>OEJV 0211</t>
  </si>
  <si>
    <t>JAVSO 49, 256</t>
  </si>
  <si>
    <t>JAVSO 49, 108</t>
  </si>
  <si>
    <t>JAVSO, 50, 133</t>
  </si>
  <si>
    <t>JBAV, 60</t>
  </si>
  <si>
    <t>JAVSO, 49, 265</t>
  </si>
  <si>
    <t>JAVSO, 49, 108</t>
  </si>
  <si>
    <t>JAVSO, 48, 87</t>
  </si>
  <si>
    <t>JAAVSO 51, 134</t>
  </si>
  <si>
    <t>JAAVSO52#1</t>
  </si>
  <si>
    <t xml:space="preserve">Mag </t>
  </si>
  <si>
    <t>Next ToM-P</t>
  </si>
  <si>
    <t>Next ToM-S</t>
  </si>
  <si>
    <t>10.87-11.44</t>
  </si>
  <si>
    <t>EA / RS</t>
  </si>
  <si>
    <t>VSX</t>
  </si>
  <si>
    <t>BAD?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</si>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</sst>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quotePrefix="1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4" fontId="5" fillId="0" borderId="0" xfId="0" applyNumberFormat="1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65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19" xfId="0" applyBorder="1">
      <alignment vertical="top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25" borderId="20" xfId="0" applyFont="1" applyFill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23" xfId="0" applyFont="1" applyBorder="1" applyAlignment="1">
      <alignment horizontal="right" vertical="center"/>
    </xf>
    <xf numFmtId="22" fontId="46" fillId="0" borderId="23" xfId="0" applyNumberFormat="1" applyFont="1" applyBorder="1" applyAlignment="1">
      <alignment horizontal="right" vertical="center"/>
    </xf>
    <xf numFmtId="22" fontId="46" fillId="0" borderId="25" xfId="0" applyNumberFormat="1" applyFont="1" applyBorder="1" applyAlignment="1">
      <alignment horizontal="right" vertical="center"/>
    </xf>
    <xf numFmtId="0" fontId="41" fillId="0" borderId="0" xfId="0" applyFont="1" applyAlignment="1" applyProtection="1">
      <alignment horizontal="left" vertical="center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-0.1469007400010014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C-40B6-A8A6-69F6C39D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-0.1890759199995955</c:v>
                </c:pt>
                <c:pt idx="1">
                  <c:v>-0.19540083999891067</c:v>
                </c:pt>
                <c:pt idx="2">
                  <c:v>-0.18503301999953692</c:v>
                </c:pt>
                <c:pt idx="3">
                  <c:v>3.0790060001891106E-2</c:v>
                </c:pt>
                <c:pt idx="4">
                  <c:v>-0.18587121999735245</c:v>
                </c:pt>
                <c:pt idx="5">
                  <c:v>-0.14067942000110634</c:v>
                </c:pt>
                <c:pt idx="6">
                  <c:v>-0.15295658000104595</c:v>
                </c:pt>
                <c:pt idx="7">
                  <c:v>-0.14485180000338005</c:v>
                </c:pt>
                <c:pt idx="9">
                  <c:v>-0.14390074000402819</c:v>
                </c:pt>
                <c:pt idx="11">
                  <c:v>-0.14746077999734553</c:v>
                </c:pt>
                <c:pt idx="12">
                  <c:v>-0.14615115999913542</c:v>
                </c:pt>
                <c:pt idx="13">
                  <c:v>-0.15102081999793882</c:v>
                </c:pt>
                <c:pt idx="14">
                  <c:v>-0.12948948000121163</c:v>
                </c:pt>
                <c:pt idx="15">
                  <c:v>-0.11684804000105942</c:v>
                </c:pt>
                <c:pt idx="16">
                  <c:v>-0.11873754000407644</c:v>
                </c:pt>
                <c:pt idx="17">
                  <c:v>-0.10249062000366393</c:v>
                </c:pt>
                <c:pt idx="18">
                  <c:v>-9.9886180003522895E-2</c:v>
                </c:pt>
                <c:pt idx="19">
                  <c:v>-9.6010620000015479E-2</c:v>
                </c:pt>
                <c:pt idx="20">
                  <c:v>-8.8778859993908554E-2</c:v>
                </c:pt>
                <c:pt idx="21">
                  <c:v>-9.3670719994406682E-2</c:v>
                </c:pt>
                <c:pt idx="22">
                  <c:v>-0.10463371999503579</c:v>
                </c:pt>
                <c:pt idx="23">
                  <c:v>-8.284309999726247E-2</c:v>
                </c:pt>
                <c:pt idx="24">
                  <c:v>-8.4164660001988523E-2</c:v>
                </c:pt>
                <c:pt idx="25">
                  <c:v>-8.7243699992541224E-2</c:v>
                </c:pt>
                <c:pt idx="26">
                  <c:v>-8.2116719997429755E-2</c:v>
                </c:pt>
                <c:pt idx="27">
                  <c:v>-9.7376719997555483E-2</c:v>
                </c:pt>
                <c:pt idx="28">
                  <c:v>-8.2904299997608177E-2</c:v>
                </c:pt>
                <c:pt idx="29">
                  <c:v>-7.133736000105273E-2</c:v>
                </c:pt>
                <c:pt idx="30">
                  <c:v>-7.198838000476826E-2</c:v>
                </c:pt>
                <c:pt idx="31">
                  <c:v>-6.5959279992966913E-2</c:v>
                </c:pt>
                <c:pt idx="32">
                  <c:v>-6.7264680001244415E-2</c:v>
                </c:pt>
                <c:pt idx="33">
                  <c:v>-5.4515100004209671E-2</c:v>
                </c:pt>
                <c:pt idx="34">
                  <c:v>-7.2146279999287799E-2</c:v>
                </c:pt>
                <c:pt idx="35">
                  <c:v>-7.0325559994671494E-2</c:v>
                </c:pt>
                <c:pt idx="36">
                  <c:v>-7.7557140000863001E-2</c:v>
                </c:pt>
                <c:pt idx="37">
                  <c:v>-5.2679899999930058E-2</c:v>
                </c:pt>
                <c:pt idx="38">
                  <c:v>-4.2223779993946664E-2</c:v>
                </c:pt>
                <c:pt idx="39">
                  <c:v>-4.683276000287151E-2</c:v>
                </c:pt>
                <c:pt idx="40">
                  <c:v>-3.8314760000503156E-2</c:v>
                </c:pt>
                <c:pt idx="47">
                  <c:v>-2.4121679998643231E-2</c:v>
                </c:pt>
                <c:pt idx="50">
                  <c:v>-2.8887740001664497E-2</c:v>
                </c:pt>
                <c:pt idx="51">
                  <c:v>-3.7578119998215698E-2</c:v>
                </c:pt>
                <c:pt idx="52">
                  <c:v>-3.3828539999376517E-2</c:v>
                </c:pt>
                <c:pt idx="53">
                  <c:v>-3.0590059999667574E-2</c:v>
                </c:pt>
                <c:pt idx="56">
                  <c:v>-2.0669099998485763E-2</c:v>
                </c:pt>
                <c:pt idx="59">
                  <c:v>-2.7135799995448906E-2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C-40B6-A8A6-69F6C39D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1">
                  <c:v>-4.3873720002011396E-2</c:v>
                </c:pt>
                <c:pt idx="42">
                  <c:v>-4.3653000000631437E-2</c:v>
                </c:pt>
                <c:pt idx="43">
                  <c:v>-4.1835239993815776E-2</c:v>
                </c:pt>
                <c:pt idx="44">
                  <c:v>-4.2224140001053456E-2</c:v>
                </c:pt>
                <c:pt idx="45">
                  <c:v>-4.1026459999557119E-2</c:v>
                </c:pt>
                <c:pt idx="46">
                  <c:v>-3.98598600004334E-2</c:v>
                </c:pt>
                <c:pt idx="48">
                  <c:v>-3.6643979998189025E-2</c:v>
                </c:pt>
                <c:pt idx="49">
                  <c:v>-3.543436000472866E-2</c:v>
                </c:pt>
                <c:pt idx="54">
                  <c:v>-3.4631599999556784E-2</c:v>
                </c:pt>
                <c:pt idx="55">
                  <c:v>-3.1707579997600988E-2</c:v>
                </c:pt>
                <c:pt idx="57">
                  <c:v>-3.1653559999540448E-2</c:v>
                </c:pt>
                <c:pt idx="58">
                  <c:v>-3.095356000267202E-2</c:v>
                </c:pt>
                <c:pt idx="60">
                  <c:v>-2.7202119999856222E-2</c:v>
                </c:pt>
                <c:pt idx="61">
                  <c:v>-2.2312580003926996E-2</c:v>
                </c:pt>
                <c:pt idx="62">
                  <c:v>-2.4348699997062795E-2</c:v>
                </c:pt>
                <c:pt idx="63">
                  <c:v>-2.4875099996279459E-2</c:v>
                </c:pt>
                <c:pt idx="64">
                  <c:v>-2.3677179997321218E-2</c:v>
                </c:pt>
                <c:pt idx="65">
                  <c:v>-2.3267559998203069E-2</c:v>
                </c:pt>
                <c:pt idx="66">
                  <c:v>-2.3752020002575591E-2</c:v>
                </c:pt>
                <c:pt idx="67">
                  <c:v>-2.2727600000507664E-2</c:v>
                </c:pt>
                <c:pt idx="68">
                  <c:v>-2.2895779999089427E-2</c:v>
                </c:pt>
                <c:pt idx="72">
                  <c:v>-1.9236940002883784E-2</c:v>
                </c:pt>
                <c:pt idx="75">
                  <c:v>-1.2436700002581347E-2</c:v>
                </c:pt>
                <c:pt idx="82">
                  <c:v>-1.0816180001711473E-2</c:v>
                </c:pt>
                <c:pt idx="91">
                  <c:v>-5.0282800002605654E-3</c:v>
                </c:pt>
                <c:pt idx="92">
                  <c:v>-4.2946399989887141E-3</c:v>
                </c:pt>
                <c:pt idx="94">
                  <c:v>-3.0910399946151301E-3</c:v>
                </c:pt>
                <c:pt idx="98">
                  <c:v>-1.3856200021109544E-3</c:v>
                </c:pt>
                <c:pt idx="100">
                  <c:v>-4.4180000259075314E-5</c:v>
                </c:pt>
                <c:pt idx="101">
                  <c:v>5.7299999753013253E-5</c:v>
                </c:pt>
                <c:pt idx="102">
                  <c:v>9.6396000299137086E-4</c:v>
                </c:pt>
                <c:pt idx="103">
                  <c:v>3.6692000867333263E-4</c:v>
                </c:pt>
                <c:pt idx="104">
                  <c:v>2.7505999605637044E-4</c:v>
                </c:pt>
                <c:pt idx="105">
                  <c:v>-3.0273999436758459E-4</c:v>
                </c:pt>
                <c:pt idx="107">
                  <c:v>-1.264260004973039E-3</c:v>
                </c:pt>
                <c:pt idx="108">
                  <c:v>-1.7627799970796332E-3</c:v>
                </c:pt>
                <c:pt idx="110">
                  <c:v>-4.3327999446773902E-4</c:v>
                </c:pt>
                <c:pt idx="117">
                  <c:v>-4.0024000190896913E-4</c:v>
                </c:pt>
                <c:pt idx="118">
                  <c:v>-9.9875999876530841E-4</c:v>
                </c:pt>
                <c:pt idx="119">
                  <c:v>-2.9579999682027847E-4</c:v>
                </c:pt>
                <c:pt idx="138">
                  <c:v>1.4924999995855615E-3</c:v>
                </c:pt>
                <c:pt idx="144">
                  <c:v>2.2312200017040595E-3</c:v>
                </c:pt>
                <c:pt idx="146">
                  <c:v>2.9111399926478043E-3</c:v>
                </c:pt>
                <c:pt idx="147">
                  <c:v>9.0111399986199103E-3</c:v>
                </c:pt>
                <c:pt idx="148">
                  <c:v>4.1222399959224276E-3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C-40B6-A8A6-69F6C39D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0">
                  <c:v>0</c:v>
                </c:pt>
                <c:pt idx="69">
                  <c:v>-2.3881380002421793E-2</c:v>
                </c:pt>
                <c:pt idx="70">
                  <c:v>-2.3580740002216771E-2</c:v>
                </c:pt>
                <c:pt idx="71">
                  <c:v>-1.8951639998704195E-2</c:v>
                </c:pt>
                <c:pt idx="73">
                  <c:v>-1.7831760000262875E-2</c:v>
                </c:pt>
                <c:pt idx="74">
                  <c:v>-1.3662500001373701E-2</c:v>
                </c:pt>
                <c:pt idx="76">
                  <c:v>-1.3121899995894637E-2</c:v>
                </c:pt>
                <c:pt idx="77">
                  <c:v>-1.2221260003570933E-2</c:v>
                </c:pt>
                <c:pt idx="78">
                  <c:v>-1.0613859994919039E-2</c:v>
                </c:pt>
                <c:pt idx="79">
                  <c:v>-1.2010899998131208E-2</c:v>
                </c:pt>
                <c:pt idx="80">
                  <c:v>-1.2109420000342652E-2</c:v>
                </c:pt>
                <c:pt idx="81">
                  <c:v>-9.7027599986176938E-3</c:v>
                </c:pt>
                <c:pt idx="83">
                  <c:v>-1.2754319999658037E-2</c:v>
                </c:pt>
                <c:pt idx="84">
                  <c:v>-7.9454399965470657E-3</c:v>
                </c:pt>
                <c:pt idx="85">
                  <c:v>-8.1862399965757504E-3</c:v>
                </c:pt>
                <c:pt idx="86">
                  <c:v>-8.762559991737362E-3</c:v>
                </c:pt>
                <c:pt idx="87">
                  <c:v>-7.5625599929480813E-3</c:v>
                </c:pt>
                <c:pt idx="88">
                  <c:v>-7.6529399957507849E-3</c:v>
                </c:pt>
                <c:pt idx="89">
                  <c:v>-7.751459997962229E-3</c:v>
                </c:pt>
                <c:pt idx="90">
                  <c:v>-5.5756400033715181E-3</c:v>
                </c:pt>
                <c:pt idx="93">
                  <c:v>-2.4702200025785714E-3</c:v>
                </c:pt>
                <c:pt idx="95">
                  <c:v>-2.7606999938143417E-3</c:v>
                </c:pt>
                <c:pt idx="96">
                  <c:v>-1.9429400053923018E-3</c:v>
                </c:pt>
                <c:pt idx="97">
                  <c:v>-1.712900004349649E-3</c:v>
                </c:pt>
                <c:pt idx="99">
                  <c:v>-1.0789599982672371E-3</c:v>
                </c:pt>
                <c:pt idx="106">
                  <c:v>-1.6768399946158752E-3</c:v>
                </c:pt>
                <c:pt idx="109">
                  <c:v>-9.909999935189262E-4</c:v>
                </c:pt>
                <c:pt idx="111">
                  <c:v>-6.054599944036454E-4</c:v>
                </c:pt>
                <c:pt idx="112">
                  <c:v>3.2561999978497624E-4</c:v>
                </c:pt>
                <c:pt idx="113">
                  <c:v>-4.54399996669963E-4</c:v>
                </c:pt>
                <c:pt idx="114">
                  <c:v>-1.2833600048907101E-3</c:v>
                </c:pt>
                <c:pt idx="115">
                  <c:v>8.3069999527651817E-4</c:v>
                </c:pt>
                <c:pt idx="116">
                  <c:v>-8.5153999680187553E-4</c:v>
                </c:pt>
                <c:pt idx="120">
                  <c:v>1.1271399998804554E-3</c:v>
                </c:pt>
                <c:pt idx="121">
                  <c:v>-2.5462199992034584E-3</c:v>
                </c:pt>
                <c:pt idx="122">
                  <c:v>-2.4762199973338284E-3</c:v>
                </c:pt>
                <c:pt idx="123">
                  <c:v>1.5378000534838066E-4</c:v>
                </c:pt>
                <c:pt idx="124">
                  <c:v>2.3378000332741067E-4</c:v>
                </c:pt>
                <c:pt idx="125">
                  <c:v>9.5377999969059601E-4</c:v>
                </c:pt>
                <c:pt idx="126">
                  <c:v>1.0337800049455836E-3</c:v>
                </c:pt>
                <c:pt idx="127">
                  <c:v>3.0631999834440649E-4</c:v>
                </c:pt>
                <c:pt idx="128">
                  <c:v>3.4632000460987911E-4</c:v>
                </c:pt>
                <c:pt idx="129">
                  <c:v>9.0631999773904681E-4</c:v>
                </c:pt>
                <c:pt idx="130">
                  <c:v>9.4632000400451943E-4</c:v>
                </c:pt>
                <c:pt idx="131">
                  <c:v>2.1439998818095773E-5</c:v>
                </c:pt>
                <c:pt idx="132">
                  <c:v>-3.4967999818036333E-4</c:v>
                </c:pt>
                <c:pt idx="133">
                  <c:v>-3.4967999818036333E-4</c:v>
                </c:pt>
                <c:pt idx="134">
                  <c:v>8.6215999908745289E-4</c:v>
                </c:pt>
                <c:pt idx="135">
                  <c:v>-1.1667399958241731E-3</c:v>
                </c:pt>
                <c:pt idx="136">
                  <c:v>-2.267399977426976E-4</c:v>
                </c:pt>
                <c:pt idx="137">
                  <c:v>-1.5673999587306753E-4</c:v>
                </c:pt>
                <c:pt idx="139">
                  <c:v>6.1359998653642833E-5</c:v>
                </c:pt>
                <c:pt idx="140">
                  <c:v>-6.7198000033386052E-4</c:v>
                </c:pt>
                <c:pt idx="141">
                  <c:v>2.3394000163534656E-4</c:v>
                </c:pt>
                <c:pt idx="142">
                  <c:v>1.9606000059866346E-3</c:v>
                </c:pt>
                <c:pt idx="143">
                  <c:v>-8.0960002378560603E-5</c:v>
                </c:pt>
                <c:pt idx="145">
                  <c:v>4.2037399980472401E-3</c:v>
                </c:pt>
                <c:pt idx="149">
                  <c:v>4.6333400023286231E-3</c:v>
                </c:pt>
                <c:pt idx="150">
                  <c:v>4.7733400060678832E-3</c:v>
                </c:pt>
                <c:pt idx="151">
                  <c:v>4.7933400055626407E-3</c:v>
                </c:pt>
                <c:pt idx="152">
                  <c:v>5.323340003087651E-3</c:v>
                </c:pt>
                <c:pt idx="153">
                  <c:v>5.4633399995509535E-3</c:v>
                </c:pt>
                <c:pt idx="155">
                  <c:v>4.1410999983781949E-3</c:v>
                </c:pt>
                <c:pt idx="156">
                  <c:v>4.1810999973677099E-3</c:v>
                </c:pt>
                <c:pt idx="157">
                  <c:v>4.2310999997425824E-3</c:v>
                </c:pt>
                <c:pt idx="158">
                  <c:v>9.6377000008942559E-3</c:v>
                </c:pt>
                <c:pt idx="159">
                  <c:v>1.0191400004259776E-2</c:v>
                </c:pt>
                <c:pt idx="160">
                  <c:v>1.0150239999347832E-2</c:v>
                </c:pt>
                <c:pt idx="161">
                  <c:v>1.024024000071222E-2</c:v>
                </c:pt>
                <c:pt idx="162">
                  <c:v>1.0440240002935752E-2</c:v>
                </c:pt>
                <c:pt idx="163">
                  <c:v>1.0520240000914782E-2</c:v>
                </c:pt>
                <c:pt idx="164">
                  <c:v>1.0949020004773047E-2</c:v>
                </c:pt>
                <c:pt idx="165">
                  <c:v>1.3274979995912872E-2</c:v>
                </c:pt>
                <c:pt idx="166">
                  <c:v>1.313718000164954E-2</c:v>
                </c:pt>
                <c:pt idx="167">
                  <c:v>1.335718000336783E-2</c:v>
                </c:pt>
                <c:pt idx="168">
                  <c:v>1.3707180005440023E-2</c:v>
                </c:pt>
                <c:pt idx="169">
                  <c:v>1.3407819998974446E-2</c:v>
                </c:pt>
                <c:pt idx="170">
                  <c:v>1.5952959998685401E-2</c:v>
                </c:pt>
                <c:pt idx="171">
                  <c:v>1.5952959998685401E-2</c:v>
                </c:pt>
                <c:pt idx="172">
                  <c:v>1.6885860000911634E-2</c:v>
                </c:pt>
                <c:pt idx="173">
                  <c:v>1.713395999831846E-2</c:v>
                </c:pt>
                <c:pt idx="174">
                  <c:v>1.7253200006962288E-2</c:v>
                </c:pt>
                <c:pt idx="175">
                  <c:v>1.7156160000013188E-2</c:v>
                </c:pt>
                <c:pt idx="176">
                  <c:v>1.5320540005632211E-2</c:v>
                </c:pt>
                <c:pt idx="177">
                  <c:v>1.9746040001336951E-2</c:v>
                </c:pt>
                <c:pt idx="178">
                  <c:v>2.0372679995489307E-2</c:v>
                </c:pt>
                <c:pt idx="179">
                  <c:v>2.265629999601515E-2</c:v>
                </c:pt>
                <c:pt idx="180">
                  <c:v>1.9761040101002436E-2</c:v>
                </c:pt>
                <c:pt idx="181">
                  <c:v>1.9747320002352353E-2</c:v>
                </c:pt>
                <c:pt idx="182">
                  <c:v>2.0463200002268422E-2</c:v>
                </c:pt>
                <c:pt idx="183">
                  <c:v>2.110351999726845E-2</c:v>
                </c:pt>
                <c:pt idx="184">
                  <c:v>2.110351999726845E-2</c:v>
                </c:pt>
                <c:pt idx="185">
                  <c:v>2.1798620007757563E-2</c:v>
                </c:pt>
                <c:pt idx="186">
                  <c:v>2.3143020007410087E-2</c:v>
                </c:pt>
                <c:pt idx="187">
                  <c:v>2.2168920004332904E-2</c:v>
                </c:pt>
                <c:pt idx="188">
                  <c:v>2.2937740002817009E-2</c:v>
                </c:pt>
                <c:pt idx="189">
                  <c:v>2.2481139996671118E-2</c:v>
                </c:pt>
                <c:pt idx="190">
                  <c:v>2.2481139996671118E-2</c:v>
                </c:pt>
                <c:pt idx="191">
                  <c:v>2.4321800003235694E-2</c:v>
                </c:pt>
                <c:pt idx="192">
                  <c:v>2.3651399998925626E-2</c:v>
                </c:pt>
                <c:pt idx="193">
                  <c:v>2.1474339999258518E-2</c:v>
                </c:pt>
                <c:pt idx="194">
                  <c:v>2.2189880000951234E-2</c:v>
                </c:pt>
                <c:pt idx="195">
                  <c:v>2.3590220000187401E-2</c:v>
                </c:pt>
                <c:pt idx="196">
                  <c:v>2.3758940005791374E-2</c:v>
                </c:pt>
                <c:pt idx="197">
                  <c:v>2.3758940005791374E-2</c:v>
                </c:pt>
                <c:pt idx="198">
                  <c:v>2.3679660000198055E-2</c:v>
                </c:pt>
                <c:pt idx="199">
                  <c:v>2.3679660000198055E-2</c:v>
                </c:pt>
                <c:pt idx="200">
                  <c:v>2.3213699998450466E-2</c:v>
                </c:pt>
                <c:pt idx="201">
                  <c:v>2.3213699998450466E-2</c:v>
                </c:pt>
                <c:pt idx="202">
                  <c:v>2.264882000599755E-2</c:v>
                </c:pt>
                <c:pt idx="203">
                  <c:v>2.264882000599755E-2</c:v>
                </c:pt>
                <c:pt idx="204">
                  <c:v>2.4599139993370045E-2</c:v>
                </c:pt>
                <c:pt idx="205">
                  <c:v>2.1731699998781551E-2</c:v>
                </c:pt>
                <c:pt idx="207">
                  <c:v>2.318424000259256E-2</c:v>
                </c:pt>
                <c:pt idx="208">
                  <c:v>2.318424000259256E-2</c:v>
                </c:pt>
                <c:pt idx="209">
                  <c:v>2.278754000144545E-2</c:v>
                </c:pt>
                <c:pt idx="210">
                  <c:v>2.278754000144545E-2</c:v>
                </c:pt>
                <c:pt idx="211">
                  <c:v>2.4294940005347598E-2</c:v>
                </c:pt>
                <c:pt idx="212">
                  <c:v>2.2937120003916789E-2</c:v>
                </c:pt>
                <c:pt idx="213">
                  <c:v>2.4632580003526527E-2</c:v>
                </c:pt>
                <c:pt idx="215">
                  <c:v>2.6076980000652838E-2</c:v>
                </c:pt>
                <c:pt idx="216">
                  <c:v>3.0977959999290761E-2</c:v>
                </c:pt>
                <c:pt idx="217">
                  <c:v>3.4770900128933135E-2</c:v>
                </c:pt>
                <c:pt idx="218">
                  <c:v>3.7024820005171932E-2</c:v>
                </c:pt>
                <c:pt idx="219">
                  <c:v>3.6509179997665342E-2</c:v>
                </c:pt>
                <c:pt idx="220">
                  <c:v>3.7189100003161002E-2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C-40B6-A8A6-69F6C39D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C-40B6-A8A6-69F6C39D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C-40B6-A8A6-69F6C39D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C-40B6-A8A6-69F6C39D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0">
                  <c:v>-8.2636005056584846E-2</c:v>
                </c:pt>
                <c:pt idx="92">
                  <c:v>3.9792657055308794E-3</c:v>
                </c:pt>
                <c:pt idx="93">
                  <c:v>4.0477051254894508E-3</c:v>
                </c:pt>
                <c:pt idx="94">
                  <c:v>4.2696147599005779E-3</c:v>
                </c:pt>
                <c:pt idx="95">
                  <c:v>4.3546455543945622E-3</c:v>
                </c:pt>
                <c:pt idx="96">
                  <c:v>4.404419678000801E-3</c:v>
                </c:pt>
                <c:pt idx="97">
                  <c:v>5.3293888083499885E-3</c:v>
                </c:pt>
                <c:pt idx="98">
                  <c:v>5.6861033608613387E-3</c:v>
                </c:pt>
                <c:pt idx="99">
                  <c:v>5.7047686572136713E-3</c:v>
                </c:pt>
                <c:pt idx="100">
                  <c:v>5.8022429826092153E-3</c:v>
                </c:pt>
                <c:pt idx="101">
                  <c:v>5.8063908262430686E-3</c:v>
                </c:pt>
                <c:pt idx="102">
                  <c:v>5.8250561225954151E-3</c:v>
                </c:pt>
                <c:pt idx="103">
                  <c:v>5.8333518098631215E-3</c:v>
                </c:pt>
                <c:pt idx="104">
                  <c:v>5.8561649498493074E-3</c:v>
                </c:pt>
                <c:pt idx="105">
                  <c:v>5.9183826043571058E-3</c:v>
                </c:pt>
                <c:pt idx="106">
                  <c:v>5.9909698679495305E-3</c:v>
                </c:pt>
                <c:pt idx="107">
                  <c:v>6.026226538837276E-3</c:v>
                </c:pt>
                <c:pt idx="108">
                  <c:v>6.0303743824711292E-3</c:v>
                </c:pt>
                <c:pt idx="109">
                  <c:v>6.2315447987129902E-3</c:v>
                </c:pt>
                <c:pt idx="110">
                  <c:v>6.3933107004332523E-3</c:v>
                </c:pt>
                <c:pt idx="111">
                  <c:v>7.3120580653316669E-3</c:v>
                </c:pt>
                <c:pt idx="112">
                  <c:v>7.3991627816425709E-3</c:v>
                </c:pt>
                <c:pt idx="113">
                  <c:v>7.4551586706995965E-3</c:v>
                </c:pt>
                <c:pt idx="114">
                  <c:v>7.6542551651245239E-3</c:v>
                </c:pt>
                <c:pt idx="115">
                  <c:v>7.6936596796461365E-3</c:v>
                </c:pt>
                <c:pt idx="116">
                  <c:v>7.7434338032523614E-3</c:v>
                </c:pt>
                <c:pt idx="117">
                  <c:v>9.2885055568625585E-3</c:v>
                </c:pt>
                <c:pt idx="118">
                  <c:v>9.2926534004964118E-3</c:v>
                </c:pt>
                <c:pt idx="119">
                  <c:v>9.3009490877641182E-3</c:v>
                </c:pt>
                <c:pt idx="120">
                  <c:v>9.3652406640888364E-3</c:v>
                </c:pt>
                <c:pt idx="121">
                  <c:v>9.4399018494981946E-3</c:v>
                </c:pt>
                <c:pt idx="122">
                  <c:v>9.4399018494981946E-3</c:v>
                </c:pt>
                <c:pt idx="123">
                  <c:v>9.4399018494981946E-3</c:v>
                </c:pt>
                <c:pt idx="124">
                  <c:v>9.4399018494981946E-3</c:v>
                </c:pt>
                <c:pt idx="125">
                  <c:v>9.4399018494981946E-3</c:v>
                </c:pt>
                <c:pt idx="126">
                  <c:v>9.4399018494981946E-3</c:v>
                </c:pt>
                <c:pt idx="127">
                  <c:v>9.5871502984999635E-3</c:v>
                </c:pt>
                <c:pt idx="128">
                  <c:v>9.5871502984999635E-3</c:v>
                </c:pt>
                <c:pt idx="129">
                  <c:v>9.5871502984999635E-3</c:v>
                </c:pt>
                <c:pt idx="130">
                  <c:v>9.5871502984999635E-3</c:v>
                </c:pt>
                <c:pt idx="131">
                  <c:v>1.0806616326852717E-2</c:v>
                </c:pt>
                <c:pt idx="132">
                  <c:v>1.0831503388655836E-2</c:v>
                </c:pt>
                <c:pt idx="133">
                  <c:v>1.0831503388655836E-2</c:v>
                </c:pt>
                <c:pt idx="134">
                  <c:v>1.0864686137726648E-2</c:v>
                </c:pt>
                <c:pt idx="135">
                  <c:v>1.0895794964980554E-2</c:v>
                </c:pt>
                <c:pt idx="136">
                  <c:v>1.0895794964980554E-2</c:v>
                </c:pt>
                <c:pt idx="137">
                  <c:v>1.0895794964980554E-2</c:v>
                </c:pt>
                <c:pt idx="138">
                  <c:v>1.0949716932220632E-2</c:v>
                </c:pt>
                <c:pt idx="139">
                  <c:v>1.1030599883080763E-2</c:v>
                </c:pt>
                <c:pt idx="140">
                  <c:v>1.104926517943311E-2</c:v>
                </c:pt>
                <c:pt idx="141">
                  <c:v>1.1065856553968523E-2</c:v>
                </c:pt>
                <c:pt idx="142">
                  <c:v>1.1084521850320855E-2</c:v>
                </c:pt>
                <c:pt idx="143">
                  <c:v>1.1304357562915063E-2</c:v>
                </c:pt>
                <c:pt idx="144">
                  <c:v>1.2459532014943084E-2</c:v>
                </c:pt>
                <c:pt idx="145">
                  <c:v>1.2662776353001878E-2</c:v>
                </c:pt>
                <c:pt idx="146">
                  <c:v>1.2683515571171144E-2</c:v>
                </c:pt>
                <c:pt idx="147">
                  <c:v>1.2683515571171144E-2</c:v>
                </c:pt>
                <c:pt idx="148">
                  <c:v>1.2714624398425037E-2</c:v>
                </c:pt>
                <c:pt idx="149">
                  <c:v>1.2745733225678929E-2</c:v>
                </c:pt>
                <c:pt idx="150">
                  <c:v>1.2745733225678929E-2</c:v>
                </c:pt>
                <c:pt idx="151">
                  <c:v>1.2745733225678929E-2</c:v>
                </c:pt>
                <c:pt idx="152">
                  <c:v>1.2745733225678929E-2</c:v>
                </c:pt>
                <c:pt idx="153">
                  <c:v>1.2745733225678929E-2</c:v>
                </c:pt>
                <c:pt idx="154">
                  <c:v>1.2756102834763569E-2</c:v>
                </c:pt>
                <c:pt idx="155">
                  <c:v>1.2795507349285168E-2</c:v>
                </c:pt>
                <c:pt idx="156">
                  <c:v>1.2795507349285168E-2</c:v>
                </c:pt>
                <c:pt idx="157">
                  <c:v>1.2795507349285168E-2</c:v>
                </c:pt>
                <c:pt idx="158">
                  <c:v>1.401912122127176E-2</c:v>
                </c:pt>
                <c:pt idx="159">
                  <c:v>1.40294908303564E-2</c:v>
                </c:pt>
                <c:pt idx="160">
                  <c:v>1.4166369670273543E-2</c:v>
                </c:pt>
                <c:pt idx="161">
                  <c:v>1.4166369670273543E-2</c:v>
                </c:pt>
                <c:pt idx="162">
                  <c:v>1.4166369670273543E-2</c:v>
                </c:pt>
                <c:pt idx="163">
                  <c:v>1.4166369670273543E-2</c:v>
                </c:pt>
                <c:pt idx="164">
                  <c:v>1.4471236177361721E-2</c:v>
                </c:pt>
                <c:pt idx="165">
                  <c:v>1.5412796682246335E-2</c:v>
                </c:pt>
                <c:pt idx="166">
                  <c:v>1.547501433675412E-2</c:v>
                </c:pt>
                <c:pt idx="167">
                  <c:v>1.547501433675412E-2</c:v>
                </c:pt>
                <c:pt idx="168">
                  <c:v>1.547501433675412E-2</c:v>
                </c:pt>
                <c:pt idx="169">
                  <c:v>1.5757067703856126E-2</c:v>
                </c:pt>
                <c:pt idx="170">
                  <c:v>1.5883576934688629E-2</c:v>
                </c:pt>
                <c:pt idx="171">
                  <c:v>1.5883576934688629E-2</c:v>
                </c:pt>
                <c:pt idx="172">
                  <c:v>1.7096821197590595E-2</c:v>
                </c:pt>
                <c:pt idx="173">
                  <c:v>1.7231626115690818E-2</c:v>
                </c:pt>
                <c:pt idx="174">
                  <c:v>1.728554808293091E-2</c:v>
                </c:pt>
                <c:pt idx="175">
                  <c:v>1.7293843770198603E-2</c:v>
                </c:pt>
                <c:pt idx="176">
                  <c:v>1.7474274968271211E-2</c:v>
                </c:pt>
                <c:pt idx="177">
                  <c:v>1.8666780013003911E-2</c:v>
                </c:pt>
                <c:pt idx="178">
                  <c:v>1.8741441198413256E-2</c:v>
                </c:pt>
                <c:pt idx="179">
                  <c:v>1.8975794363725956E-2</c:v>
                </c:pt>
                <c:pt idx="180">
                  <c:v>1.9185260467235524E-2</c:v>
                </c:pt>
                <c:pt idx="181">
                  <c:v>1.9230886747207895E-2</c:v>
                </c:pt>
                <c:pt idx="182">
                  <c:v>2.0396430808320556E-2</c:v>
                </c:pt>
                <c:pt idx="183">
                  <c:v>2.0537457491871552E-2</c:v>
                </c:pt>
                <c:pt idx="184">
                  <c:v>2.0537457491871552E-2</c:v>
                </c:pt>
                <c:pt idx="185">
                  <c:v>2.0775958500818092E-2</c:v>
                </c:pt>
                <c:pt idx="186">
                  <c:v>2.0900393809833689E-2</c:v>
                </c:pt>
                <c:pt idx="187">
                  <c:v>2.0972981073426114E-2</c:v>
                </c:pt>
                <c:pt idx="188">
                  <c:v>2.1165855802400269E-2</c:v>
                </c:pt>
                <c:pt idx="189">
                  <c:v>2.2016163747340112E-2</c:v>
                </c:pt>
                <c:pt idx="190">
                  <c:v>2.2016163747340112E-2</c:v>
                </c:pt>
                <c:pt idx="191">
                  <c:v>2.2242221225385092E-2</c:v>
                </c:pt>
                <c:pt idx="192">
                  <c:v>2.2325178098062143E-2</c:v>
                </c:pt>
                <c:pt idx="193">
                  <c:v>2.2389469674386861E-2</c:v>
                </c:pt>
                <c:pt idx="194">
                  <c:v>2.2433022032542327E-2</c:v>
                </c:pt>
                <c:pt idx="195">
                  <c:v>2.3555013735499522E-2</c:v>
                </c:pt>
                <c:pt idx="196">
                  <c:v>2.4027867909758749E-2</c:v>
                </c:pt>
                <c:pt idx="197">
                  <c:v>2.4027867909758749E-2</c:v>
                </c:pt>
                <c:pt idx="198">
                  <c:v>2.4085937720632694E-2</c:v>
                </c:pt>
                <c:pt idx="199">
                  <c:v>2.4085937720632694E-2</c:v>
                </c:pt>
                <c:pt idx="200">
                  <c:v>2.4181338124211305E-2</c:v>
                </c:pt>
                <c:pt idx="201">
                  <c:v>2.4181338124211305E-2</c:v>
                </c:pt>
                <c:pt idx="202">
                  <c:v>2.5400804152564058E-2</c:v>
                </c:pt>
                <c:pt idx="203">
                  <c:v>2.5400804152564058E-2</c:v>
                </c:pt>
                <c:pt idx="204">
                  <c:v>2.5541830836115054E-2</c:v>
                </c:pt>
                <c:pt idx="205">
                  <c:v>2.5633083396059811E-2</c:v>
                </c:pt>
                <c:pt idx="206">
                  <c:v>2.5633083396059811E-2</c:v>
                </c:pt>
                <c:pt idx="207">
                  <c:v>2.5780331845061594E-2</c:v>
                </c:pt>
                <c:pt idx="208">
                  <c:v>2.5780331845061594E-2</c:v>
                </c:pt>
                <c:pt idx="209">
                  <c:v>2.6910619235286495E-2</c:v>
                </c:pt>
                <c:pt idx="210">
                  <c:v>2.6910619235286495E-2</c:v>
                </c:pt>
                <c:pt idx="211">
                  <c:v>2.6931358453455762E-2</c:v>
                </c:pt>
                <c:pt idx="212">
                  <c:v>2.7049571997020572E-2</c:v>
                </c:pt>
                <c:pt idx="213">
                  <c:v>2.7317107911404084E-2</c:v>
                </c:pt>
                <c:pt idx="214">
                  <c:v>2.7348216738657977E-2</c:v>
                </c:pt>
                <c:pt idx="215">
                  <c:v>2.7441543220419667E-2</c:v>
                </c:pt>
                <c:pt idx="216">
                  <c:v>2.8845588290478869E-2</c:v>
                </c:pt>
                <c:pt idx="217">
                  <c:v>2.9946840775266798E-2</c:v>
                </c:pt>
                <c:pt idx="218">
                  <c:v>3.0378216513187506E-2</c:v>
                </c:pt>
                <c:pt idx="219">
                  <c:v>3.0614643600317112E-2</c:v>
                </c:pt>
                <c:pt idx="220">
                  <c:v>3.0838627156545173E-2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C-40B6-A8A6-69F6C39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56368"/>
        <c:axId val="1"/>
      </c:scatterChart>
      <c:valAx>
        <c:axId val="528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4747495568289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79231735438"/>
          <c:y val="0.14678942920199375"/>
          <c:w val="0.792322467281691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-0.1469007400010014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E-4565-A112-03956D1BA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-0.1890759199995955</c:v>
                </c:pt>
                <c:pt idx="1">
                  <c:v>-0.19540083999891067</c:v>
                </c:pt>
                <c:pt idx="2">
                  <c:v>-0.18503301999953692</c:v>
                </c:pt>
                <c:pt idx="3">
                  <c:v>3.0790060001891106E-2</c:v>
                </c:pt>
                <c:pt idx="4">
                  <c:v>-0.18587121999735245</c:v>
                </c:pt>
                <c:pt idx="5">
                  <c:v>-0.14067942000110634</c:v>
                </c:pt>
                <c:pt idx="6">
                  <c:v>-0.15295658000104595</c:v>
                </c:pt>
                <c:pt idx="7">
                  <c:v>-0.14485180000338005</c:v>
                </c:pt>
                <c:pt idx="9">
                  <c:v>-0.14390074000402819</c:v>
                </c:pt>
                <c:pt idx="11">
                  <c:v>-0.14746077999734553</c:v>
                </c:pt>
                <c:pt idx="12">
                  <c:v>-0.14615115999913542</c:v>
                </c:pt>
                <c:pt idx="13">
                  <c:v>-0.15102081999793882</c:v>
                </c:pt>
                <c:pt idx="14">
                  <c:v>-0.12948948000121163</c:v>
                </c:pt>
                <c:pt idx="15">
                  <c:v>-0.11684804000105942</c:v>
                </c:pt>
                <c:pt idx="16">
                  <c:v>-0.11873754000407644</c:v>
                </c:pt>
                <c:pt idx="17">
                  <c:v>-0.10249062000366393</c:v>
                </c:pt>
                <c:pt idx="18">
                  <c:v>-9.9886180003522895E-2</c:v>
                </c:pt>
                <c:pt idx="19">
                  <c:v>-9.6010620000015479E-2</c:v>
                </c:pt>
                <c:pt idx="20">
                  <c:v>-8.8778859993908554E-2</c:v>
                </c:pt>
                <c:pt idx="21">
                  <c:v>-9.3670719994406682E-2</c:v>
                </c:pt>
                <c:pt idx="22">
                  <c:v>-0.10463371999503579</c:v>
                </c:pt>
                <c:pt idx="23">
                  <c:v>-8.284309999726247E-2</c:v>
                </c:pt>
                <c:pt idx="24">
                  <c:v>-8.4164660001988523E-2</c:v>
                </c:pt>
                <c:pt idx="25">
                  <c:v>-8.7243699992541224E-2</c:v>
                </c:pt>
                <c:pt idx="26">
                  <c:v>-8.2116719997429755E-2</c:v>
                </c:pt>
                <c:pt idx="27">
                  <c:v>-9.7376719997555483E-2</c:v>
                </c:pt>
                <c:pt idx="28">
                  <c:v>-8.2904299997608177E-2</c:v>
                </c:pt>
                <c:pt idx="29">
                  <c:v>-7.133736000105273E-2</c:v>
                </c:pt>
                <c:pt idx="30">
                  <c:v>-7.198838000476826E-2</c:v>
                </c:pt>
                <c:pt idx="31">
                  <c:v>-6.5959279992966913E-2</c:v>
                </c:pt>
                <c:pt idx="32">
                  <c:v>-6.7264680001244415E-2</c:v>
                </c:pt>
                <c:pt idx="33">
                  <c:v>-5.4515100004209671E-2</c:v>
                </c:pt>
                <c:pt idx="34">
                  <c:v>-7.2146279999287799E-2</c:v>
                </c:pt>
                <c:pt idx="35">
                  <c:v>-7.0325559994671494E-2</c:v>
                </c:pt>
                <c:pt idx="36">
                  <c:v>-7.7557140000863001E-2</c:v>
                </c:pt>
                <c:pt idx="37">
                  <c:v>-5.2679899999930058E-2</c:v>
                </c:pt>
                <c:pt idx="38">
                  <c:v>-4.2223779993946664E-2</c:v>
                </c:pt>
                <c:pt idx="39">
                  <c:v>-4.683276000287151E-2</c:v>
                </c:pt>
                <c:pt idx="40">
                  <c:v>-3.8314760000503156E-2</c:v>
                </c:pt>
                <c:pt idx="47">
                  <c:v>-2.4121679998643231E-2</c:v>
                </c:pt>
                <c:pt idx="50">
                  <c:v>-2.8887740001664497E-2</c:v>
                </c:pt>
                <c:pt idx="51">
                  <c:v>-3.7578119998215698E-2</c:v>
                </c:pt>
                <c:pt idx="52">
                  <c:v>-3.3828539999376517E-2</c:v>
                </c:pt>
                <c:pt idx="53">
                  <c:v>-3.0590059999667574E-2</c:v>
                </c:pt>
                <c:pt idx="56">
                  <c:v>-2.0669099998485763E-2</c:v>
                </c:pt>
                <c:pt idx="59">
                  <c:v>-2.7135799995448906E-2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E-4565-A112-03956D1BA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1">
                  <c:v>-4.3873720002011396E-2</c:v>
                </c:pt>
                <c:pt idx="42">
                  <c:v>-4.3653000000631437E-2</c:v>
                </c:pt>
                <c:pt idx="43">
                  <c:v>-4.1835239993815776E-2</c:v>
                </c:pt>
                <c:pt idx="44">
                  <c:v>-4.2224140001053456E-2</c:v>
                </c:pt>
                <c:pt idx="45">
                  <c:v>-4.1026459999557119E-2</c:v>
                </c:pt>
                <c:pt idx="46">
                  <c:v>-3.98598600004334E-2</c:v>
                </c:pt>
                <c:pt idx="48">
                  <c:v>-3.6643979998189025E-2</c:v>
                </c:pt>
                <c:pt idx="49">
                  <c:v>-3.543436000472866E-2</c:v>
                </c:pt>
                <c:pt idx="54">
                  <c:v>-3.4631599999556784E-2</c:v>
                </c:pt>
                <c:pt idx="55">
                  <c:v>-3.1707579997600988E-2</c:v>
                </c:pt>
                <c:pt idx="57">
                  <c:v>-3.1653559999540448E-2</c:v>
                </c:pt>
                <c:pt idx="58">
                  <c:v>-3.095356000267202E-2</c:v>
                </c:pt>
                <c:pt idx="60">
                  <c:v>-2.7202119999856222E-2</c:v>
                </c:pt>
                <c:pt idx="61">
                  <c:v>-2.2312580003926996E-2</c:v>
                </c:pt>
                <c:pt idx="62">
                  <c:v>-2.4348699997062795E-2</c:v>
                </c:pt>
                <c:pt idx="63">
                  <c:v>-2.4875099996279459E-2</c:v>
                </c:pt>
                <c:pt idx="64">
                  <c:v>-2.3677179997321218E-2</c:v>
                </c:pt>
                <c:pt idx="65">
                  <c:v>-2.3267559998203069E-2</c:v>
                </c:pt>
                <c:pt idx="66">
                  <c:v>-2.3752020002575591E-2</c:v>
                </c:pt>
                <c:pt idx="67">
                  <c:v>-2.2727600000507664E-2</c:v>
                </c:pt>
                <c:pt idx="68">
                  <c:v>-2.2895779999089427E-2</c:v>
                </c:pt>
                <c:pt idx="72">
                  <c:v>-1.9236940002883784E-2</c:v>
                </c:pt>
                <c:pt idx="75">
                  <c:v>-1.2436700002581347E-2</c:v>
                </c:pt>
                <c:pt idx="82">
                  <c:v>-1.0816180001711473E-2</c:v>
                </c:pt>
                <c:pt idx="91">
                  <c:v>-5.0282800002605654E-3</c:v>
                </c:pt>
                <c:pt idx="92">
                  <c:v>-4.2946399989887141E-3</c:v>
                </c:pt>
                <c:pt idx="94">
                  <c:v>-3.0910399946151301E-3</c:v>
                </c:pt>
                <c:pt idx="98">
                  <c:v>-1.3856200021109544E-3</c:v>
                </c:pt>
                <c:pt idx="100">
                  <c:v>-4.4180000259075314E-5</c:v>
                </c:pt>
                <c:pt idx="101">
                  <c:v>5.7299999753013253E-5</c:v>
                </c:pt>
                <c:pt idx="102">
                  <c:v>9.6396000299137086E-4</c:v>
                </c:pt>
                <c:pt idx="103">
                  <c:v>3.6692000867333263E-4</c:v>
                </c:pt>
                <c:pt idx="104">
                  <c:v>2.7505999605637044E-4</c:v>
                </c:pt>
                <c:pt idx="105">
                  <c:v>-3.0273999436758459E-4</c:v>
                </c:pt>
                <c:pt idx="107">
                  <c:v>-1.264260004973039E-3</c:v>
                </c:pt>
                <c:pt idx="108">
                  <c:v>-1.7627799970796332E-3</c:v>
                </c:pt>
                <c:pt idx="110">
                  <c:v>-4.3327999446773902E-4</c:v>
                </c:pt>
                <c:pt idx="117">
                  <c:v>-4.0024000190896913E-4</c:v>
                </c:pt>
                <c:pt idx="118">
                  <c:v>-9.9875999876530841E-4</c:v>
                </c:pt>
                <c:pt idx="119">
                  <c:v>-2.9579999682027847E-4</c:v>
                </c:pt>
                <c:pt idx="138">
                  <c:v>1.4924999995855615E-3</c:v>
                </c:pt>
                <c:pt idx="144">
                  <c:v>2.2312200017040595E-3</c:v>
                </c:pt>
                <c:pt idx="146">
                  <c:v>2.9111399926478043E-3</c:v>
                </c:pt>
                <c:pt idx="147">
                  <c:v>9.0111399986199103E-3</c:v>
                </c:pt>
                <c:pt idx="148">
                  <c:v>4.1222399959224276E-3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E-4565-A112-03956D1BA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0">
                  <c:v>0</c:v>
                </c:pt>
                <c:pt idx="69">
                  <c:v>-2.3881380002421793E-2</c:v>
                </c:pt>
                <c:pt idx="70">
                  <c:v>-2.3580740002216771E-2</c:v>
                </c:pt>
                <c:pt idx="71">
                  <c:v>-1.8951639998704195E-2</c:v>
                </c:pt>
                <c:pt idx="73">
                  <c:v>-1.7831760000262875E-2</c:v>
                </c:pt>
                <c:pt idx="74">
                  <c:v>-1.3662500001373701E-2</c:v>
                </c:pt>
                <c:pt idx="76">
                  <c:v>-1.3121899995894637E-2</c:v>
                </c:pt>
                <c:pt idx="77">
                  <c:v>-1.2221260003570933E-2</c:v>
                </c:pt>
                <c:pt idx="78">
                  <c:v>-1.0613859994919039E-2</c:v>
                </c:pt>
                <c:pt idx="79">
                  <c:v>-1.2010899998131208E-2</c:v>
                </c:pt>
                <c:pt idx="80">
                  <c:v>-1.2109420000342652E-2</c:v>
                </c:pt>
                <c:pt idx="81">
                  <c:v>-9.7027599986176938E-3</c:v>
                </c:pt>
                <c:pt idx="83">
                  <c:v>-1.2754319999658037E-2</c:v>
                </c:pt>
                <c:pt idx="84">
                  <c:v>-7.9454399965470657E-3</c:v>
                </c:pt>
                <c:pt idx="85">
                  <c:v>-8.1862399965757504E-3</c:v>
                </c:pt>
                <c:pt idx="86">
                  <c:v>-8.762559991737362E-3</c:v>
                </c:pt>
                <c:pt idx="87">
                  <c:v>-7.5625599929480813E-3</c:v>
                </c:pt>
                <c:pt idx="88">
                  <c:v>-7.6529399957507849E-3</c:v>
                </c:pt>
                <c:pt idx="89">
                  <c:v>-7.751459997962229E-3</c:v>
                </c:pt>
                <c:pt idx="90">
                  <c:v>-5.5756400033715181E-3</c:v>
                </c:pt>
                <c:pt idx="93">
                  <c:v>-2.4702200025785714E-3</c:v>
                </c:pt>
                <c:pt idx="95">
                  <c:v>-2.7606999938143417E-3</c:v>
                </c:pt>
                <c:pt idx="96">
                  <c:v>-1.9429400053923018E-3</c:v>
                </c:pt>
                <c:pt idx="97">
                  <c:v>-1.712900004349649E-3</c:v>
                </c:pt>
                <c:pt idx="99">
                  <c:v>-1.0789599982672371E-3</c:v>
                </c:pt>
                <c:pt idx="106">
                  <c:v>-1.6768399946158752E-3</c:v>
                </c:pt>
                <c:pt idx="109">
                  <c:v>-9.909999935189262E-4</c:v>
                </c:pt>
                <c:pt idx="111">
                  <c:v>-6.054599944036454E-4</c:v>
                </c:pt>
                <c:pt idx="112">
                  <c:v>3.2561999978497624E-4</c:v>
                </c:pt>
                <c:pt idx="113">
                  <c:v>-4.54399996669963E-4</c:v>
                </c:pt>
                <c:pt idx="114">
                  <c:v>-1.2833600048907101E-3</c:v>
                </c:pt>
                <c:pt idx="115">
                  <c:v>8.3069999527651817E-4</c:v>
                </c:pt>
                <c:pt idx="116">
                  <c:v>-8.5153999680187553E-4</c:v>
                </c:pt>
                <c:pt idx="120">
                  <c:v>1.1271399998804554E-3</c:v>
                </c:pt>
                <c:pt idx="121">
                  <c:v>-2.5462199992034584E-3</c:v>
                </c:pt>
                <c:pt idx="122">
                  <c:v>-2.4762199973338284E-3</c:v>
                </c:pt>
                <c:pt idx="123">
                  <c:v>1.5378000534838066E-4</c:v>
                </c:pt>
                <c:pt idx="124">
                  <c:v>2.3378000332741067E-4</c:v>
                </c:pt>
                <c:pt idx="125">
                  <c:v>9.5377999969059601E-4</c:v>
                </c:pt>
                <c:pt idx="126">
                  <c:v>1.0337800049455836E-3</c:v>
                </c:pt>
                <c:pt idx="127">
                  <c:v>3.0631999834440649E-4</c:v>
                </c:pt>
                <c:pt idx="128">
                  <c:v>3.4632000460987911E-4</c:v>
                </c:pt>
                <c:pt idx="129">
                  <c:v>9.0631999773904681E-4</c:v>
                </c:pt>
                <c:pt idx="130">
                  <c:v>9.4632000400451943E-4</c:v>
                </c:pt>
                <c:pt idx="131">
                  <c:v>2.1439998818095773E-5</c:v>
                </c:pt>
                <c:pt idx="132">
                  <c:v>-3.4967999818036333E-4</c:v>
                </c:pt>
                <c:pt idx="133">
                  <c:v>-3.4967999818036333E-4</c:v>
                </c:pt>
                <c:pt idx="134">
                  <c:v>8.6215999908745289E-4</c:v>
                </c:pt>
                <c:pt idx="135">
                  <c:v>-1.1667399958241731E-3</c:v>
                </c:pt>
                <c:pt idx="136">
                  <c:v>-2.267399977426976E-4</c:v>
                </c:pt>
                <c:pt idx="137">
                  <c:v>-1.5673999587306753E-4</c:v>
                </c:pt>
                <c:pt idx="139">
                  <c:v>6.1359998653642833E-5</c:v>
                </c:pt>
                <c:pt idx="140">
                  <c:v>-6.7198000033386052E-4</c:v>
                </c:pt>
                <c:pt idx="141">
                  <c:v>2.3394000163534656E-4</c:v>
                </c:pt>
                <c:pt idx="142">
                  <c:v>1.9606000059866346E-3</c:v>
                </c:pt>
                <c:pt idx="143">
                  <c:v>-8.0960002378560603E-5</c:v>
                </c:pt>
                <c:pt idx="145">
                  <c:v>4.2037399980472401E-3</c:v>
                </c:pt>
                <c:pt idx="149">
                  <c:v>4.6333400023286231E-3</c:v>
                </c:pt>
                <c:pt idx="150">
                  <c:v>4.7733400060678832E-3</c:v>
                </c:pt>
                <c:pt idx="151">
                  <c:v>4.7933400055626407E-3</c:v>
                </c:pt>
                <c:pt idx="152">
                  <c:v>5.323340003087651E-3</c:v>
                </c:pt>
                <c:pt idx="153">
                  <c:v>5.4633399995509535E-3</c:v>
                </c:pt>
                <c:pt idx="155">
                  <c:v>4.1410999983781949E-3</c:v>
                </c:pt>
                <c:pt idx="156">
                  <c:v>4.1810999973677099E-3</c:v>
                </c:pt>
                <c:pt idx="157">
                  <c:v>4.2310999997425824E-3</c:v>
                </c:pt>
                <c:pt idx="158">
                  <c:v>9.6377000008942559E-3</c:v>
                </c:pt>
                <c:pt idx="159">
                  <c:v>1.0191400004259776E-2</c:v>
                </c:pt>
                <c:pt idx="160">
                  <c:v>1.0150239999347832E-2</c:v>
                </c:pt>
                <c:pt idx="161">
                  <c:v>1.024024000071222E-2</c:v>
                </c:pt>
                <c:pt idx="162">
                  <c:v>1.0440240002935752E-2</c:v>
                </c:pt>
                <c:pt idx="163">
                  <c:v>1.0520240000914782E-2</c:v>
                </c:pt>
                <c:pt idx="164">
                  <c:v>1.0949020004773047E-2</c:v>
                </c:pt>
                <c:pt idx="165">
                  <c:v>1.3274979995912872E-2</c:v>
                </c:pt>
                <c:pt idx="166">
                  <c:v>1.313718000164954E-2</c:v>
                </c:pt>
                <c:pt idx="167">
                  <c:v>1.335718000336783E-2</c:v>
                </c:pt>
                <c:pt idx="168">
                  <c:v>1.3707180005440023E-2</c:v>
                </c:pt>
                <c:pt idx="169">
                  <c:v>1.3407819998974446E-2</c:v>
                </c:pt>
                <c:pt idx="170">
                  <c:v>1.5952959998685401E-2</c:v>
                </c:pt>
                <c:pt idx="171">
                  <c:v>1.5952959998685401E-2</c:v>
                </c:pt>
                <c:pt idx="172">
                  <c:v>1.6885860000911634E-2</c:v>
                </c:pt>
                <c:pt idx="173">
                  <c:v>1.713395999831846E-2</c:v>
                </c:pt>
                <c:pt idx="174">
                  <c:v>1.7253200006962288E-2</c:v>
                </c:pt>
                <c:pt idx="175">
                  <c:v>1.7156160000013188E-2</c:v>
                </c:pt>
                <c:pt idx="176">
                  <c:v>1.5320540005632211E-2</c:v>
                </c:pt>
                <c:pt idx="177">
                  <c:v>1.9746040001336951E-2</c:v>
                </c:pt>
                <c:pt idx="178">
                  <c:v>2.0372679995489307E-2</c:v>
                </c:pt>
                <c:pt idx="179">
                  <c:v>2.265629999601515E-2</c:v>
                </c:pt>
                <c:pt idx="180">
                  <c:v>1.9761040101002436E-2</c:v>
                </c:pt>
                <c:pt idx="181">
                  <c:v>1.9747320002352353E-2</c:v>
                </c:pt>
                <c:pt idx="182">
                  <c:v>2.0463200002268422E-2</c:v>
                </c:pt>
                <c:pt idx="183">
                  <c:v>2.110351999726845E-2</c:v>
                </c:pt>
                <c:pt idx="184">
                  <c:v>2.110351999726845E-2</c:v>
                </c:pt>
                <c:pt idx="185">
                  <c:v>2.1798620007757563E-2</c:v>
                </c:pt>
                <c:pt idx="186">
                  <c:v>2.3143020007410087E-2</c:v>
                </c:pt>
                <c:pt idx="187">
                  <c:v>2.2168920004332904E-2</c:v>
                </c:pt>
                <c:pt idx="188">
                  <c:v>2.2937740002817009E-2</c:v>
                </c:pt>
                <c:pt idx="189">
                  <c:v>2.2481139996671118E-2</c:v>
                </c:pt>
                <c:pt idx="190">
                  <c:v>2.2481139996671118E-2</c:v>
                </c:pt>
                <c:pt idx="191">
                  <c:v>2.4321800003235694E-2</c:v>
                </c:pt>
                <c:pt idx="192">
                  <c:v>2.3651399998925626E-2</c:v>
                </c:pt>
                <c:pt idx="193">
                  <c:v>2.1474339999258518E-2</c:v>
                </c:pt>
                <c:pt idx="194">
                  <c:v>2.2189880000951234E-2</c:v>
                </c:pt>
                <c:pt idx="195">
                  <c:v>2.3590220000187401E-2</c:v>
                </c:pt>
                <c:pt idx="196">
                  <c:v>2.3758940005791374E-2</c:v>
                </c:pt>
                <c:pt idx="197">
                  <c:v>2.3758940005791374E-2</c:v>
                </c:pt>
                <c:pt idx="198">
                  <c:v>2.3679660000198055E-2</c:v>
                </c:pt>
                <c:pt idx="199">
                  <c:v>2.3679660000198055E-2</c:v>
                </c:pt>
                <c:pt idx="200">
                  <c:v>2.3213699998450466E-2</c:v>
                </c:pt>
                <c:pt idx="201">
                  <c:v>2.3213699998450466E-2</c:v>
                </c:pt>
                <c:pt idx="202">
                  <c:v>2.264882000599755E-2</c:v>
                </c:pt>
                <c:pt idx="203">
                  <c:v>2.264882000599755E-2</c:v>
                </c:pt>
                <c:pt idx="204">
                  <c:v>2.4599139993370045E-2</c:v>
                </c:pt>
                <c:pt idx="205">
                  <c:v>2.1731699998781551E-2</c:v>
                </c:pt>
                <c:pt idx="207">
                  <c:v>2.318424000259256E-2</c:v>
                </c:pt>
                <c:pt idx="208">
                  <c:v>2.318424000259256E-2</c:v>
                </c:pt>
                <c:pt idx="209">
                  <c:v>2.278754000144545E-2</c:v>
                </c:pt>
                <c:pt idx="210">
                  <c:v>2.278754000144545E-2</c:v>
                </c:pt>
                <c:pt idx="211">
                  <c:v>2.4294940005347598E-2</c:v>
                </c:pt>
                <c:pt idx="212">
                  <c:v>2.2937120003916789E-2</c:v>
                </c:pt>
                <c:pt idx="213">
                  <c:v>2.4632580003526527E-2</c:v>
                </c:pt>
                <c:pt idx="215">
                  <c:v>2.6076980000652838E-2</c:v>
                </c:pt>
                <c:pt idx="216">
                  <c:v>3.0977959999290761E-2</c:v>
                </c:pt>
                <c:pt idx="217">
                  <c:v>3.4770900128933135E-2</c:v>
                </c:pt>
                <c:pt idx="218">
                  <c:v>3.7024820005171932E-2</c:v>
                </c:pt>
                <c:pt idx="219">
                  <c:v>3.6509179997665342E-2</c:v>
                </c:pt>
                <c:pt idx="220">
                  <c:v>3.7189100003161002E-2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E-4565-A112-03956D1BA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E-4565-A112-03956D1BA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E-4565-A112-03956D1BA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E-4565-A112-03956D1BA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27142.5</c:v>
                </c:pt>
                <c:pt idx="218">
                  <c:v>27246.5</c:v>
                </c:pt>
                <c:pt idx="219">
                  <c:v>27303.5</c:v>
                </c:pt>
                <c:pt idx="220">
                  <c:v>27357.5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0">
                  <c:v>-8.2636005056584846E-2</c:v>
                </c:pt>
                <c:pt idx="92">
                  <c:v>3.9792657055308794E-3</c:v>
                </c:pt>
                <c:pt idx="93">
                  <c:v>4.0477051254894508E-3</c:v>
                </c:pt>
                <c:pt idx="94">
                  <c:v>4.2696147599005779E-3</c:v>
                </c:pt>
                <c:pt idx="95">
                  <c:v>4.3546455543945622E-3</c:v>
                </c:pt>
                <c:pt idx="96">
                  <c:v>4.404419678000801E-3</c:v>
                </c:pt>
                <c:pt idx="97">
                  <c:v>5.3293888083499885E-3</c:v>
                </c:pt>
                <c:pt idx="98">
                  <c:v>5.6861033608613387E-3</c:v>
                </c:pt>
                <c:pt idx="99">
                  <c:v>5.7047686572136713E-3</c:v>
                </c:pt>
                <c:pt idx="100">
                  <c:v>5.8022429826092153E-3</c:v>
                </c:pt>
                <c:pt idx="101">
                  <c:v>5.8063908262430686E-3</c:v>
                </c:pt>
                <c:pt idx="102">
                  <c:v>5.8250561225954151E-3</c:v>
                </c:pt>
                <c:pt idx="103">
                  <c:v>5.8333518098631215E-3</c:v>
                </c:pt>
                <c:pt idx="104">
                  <c:v>5.8561649498493074E-3</c:v>
                </c:pt>
                <c:pt idx="105">
                  <c:v>5.9183826043571058E-3</c:v>
                </c:pt>
                <c:pt idx="106">
                  <c:v>5.9909698679495305E-3</c:v>
                </c:pt>
                <c:pt idx="107">
                  <c:v>6.026226538837276E-3</c:v>
                </c:pt>
                <c:pt idx="108">
                  <c:v>6.0303743824711292E-3</c:v>
                </c:pt>
                <c:pt idx="109">
                  <c:v>6.2315447987129902E-3</c:v>
                </c:pt>
                <c:pt idx="110">
                  <c:v>6.3933107004332523E-3</c:v>
                </c:pt>
                <c:pt idx="111">
                  <c:v>7.3120580653316669E-3</c:v>
                </c:pt>
                <c:pt idx="112">
                  <c:v>7.3991627816425709E-3</c:v>
                </c:pt>
                <c:pt idx="113">
                  <c:v>7.4551586706995965E-3</c:v>
                </c:pt>
                <c:pt idx="114">
                  <c:v>7.6542551651245239E-3</c:v>
                </c:pt>
                <c:pt idx="115">
                  <c:v>7.6936596796461365E-3</c:v>
                </c:pt>
                <c:pt idx="116">
                  <c:v>7.7434338032523614E-3</c:v>
                </c:pt>
                <c:pt idx="117">
                  <c:v>9.2885055568625585E-3</c:v>
                </c:pt>
                <c:pt idx="118">
                  <c:v>9.2926534004964118E-3</c:v>
                </c:pt>
                <c:pt idx="119">
                  <c:v>9.3009490877641182E-3</c:v>
                </c:pt>
                <c:pt idx="120">
                  <c:v>9.3652406640888364E-3</c:v>
                </c:pt>
                <c:pt idx="121">
                  <c:v>9.4399018494981946E-3</c:v>
                </c:pt>
                <c:pt idx="122">
                  <c:v>9.4399018494981946E-3</c:v>
                </c:pt>
                <c:pt idx="123">
                  <c:v>9.4399018494981946E-3</c:v>
                </c:pt>
                <c:pt idx="124">
                  <c:v>9.4399018494981946E-3</c:v>
                </c:pt>
                <c:pt idx="125">
                  <c:v>9.4399018494981946E-3</c:v>
                </c:pt>
                <c:pt idx="126">
                  <c:v>9.4399018494981946E-3</c:v>
                </c:pt>
                <c:pt idx="127">
                  <c:v>9.5871502984999635E-3</c:v>
                </c:pt>
                <c:pt idx="128">
                  <c:v>9.5871502984999635E-3</c:v>
                </c:pt>
                <c:pt idx="129">
                  <c:v>9.5871502984999635E-3</c:v>
                </c:pt>
                <c:pt idx="130">
                  <c:v>9.5871502984999635E-3</c:v>
                </c:pt>
                <c:pt idx="131">
                  <c:v>1.0806616326852717E-2</c:v>
                </c:pt>
                <c:pt idx="132">
                  <c:v>1.0831503388655836E-2</c:v>
                </c:pt>
                <c:pt idx="133">
                  <c:v>1.0831503388655836E-2</c:v>
                </c:pt>
                <c:pt idx="134">
                  <c:v>1.0864686137726648E-2</c:v>
                </c:pt>
                <c:pt idx="135">
                  <c:v>1.0895794964980554E-2</c:v>
                </c:pt>
                <c:pt idx="136">
                  <c:v>1.0895794964980554E-2</c:v>
                </c:pt>
                <c:pt idx="137">
                  <c:v>1.0895794964980554E-2</c:v>
                </c:pt>
                <c:pt idx="138">
                  <c:v>1.0949716932220632E-2</c:v>
                </c:pt>
                <c:pt idx="139">
                  <c:v>1.1030599883080763E-2</c:v>
                </c:pt>
                <c:pt idx="140">
                  <c:v>1.104926517943311E-2</c:v>
                </c:pt>
                <c:pt idx="141">
                  <c:v>1.1065856553968523E-2</c:v>
                </c:pt>
                <c:pt idx="142">
                  <c:v>1.1084521850320855E-2</c:v>
                </c:pt>
                <c:pt idx="143">
                  <c:v>1.1304357562915063E-2</c:v>
                </c:pt>
                <c:pt idx="144">
                  <c:v>1.2459532014943084E-2</c:v>
                </c:pt>
                <c:pt idx="145">
                  <c:v>1.2662776353001878E-2</c:v>
                </c:pt>
                <c:pt idx="146">
                  <c:v>1.2683515571171144E-2</c:v>
                </c:pt>
                <c:pt idx="147">
                  <c:v>1.2683515571171144E-2</c:v>
                </c:pt>
                <c:pt idx="148">
                  <c:v>1.2714624398425037E-2</c:v>
                </c:pt>
                <c:pt idx="149">
                  <c:v>1.2745733225678929E-2</c:v>
                </c:pt>
                <c:pt idx="150">
                  <c:v>1.2745733225678929E-2</c:v>
                </c:pt>
                <c:pt idx="151">
                  <c:v>1.2745733225678929E-2</c:v>
                </c:pt>
                <c:pt idx="152">
                  <c:v>1.2745733225678929E-2</c:v>
                </c:pt>
                <c:pt idx="153">
                  <c:v>1.2745733225678929E-2</c:v>
                </c:pt>
                <c:pt idx="154">
                  <c:v>1.2756102834763569E-2</c:v>
                </c:pt>
                <c:pt idx="155">
                  <c:v>1.2795507349285168E-2</c:v>
                </c:pt>
                <c:pt idx="156">
                  <c:v>1.2795507349285168E-2</c:v>
                </c:pt>
                <c:pt idx="157">
                  <c:v>1.2795507349285168E-2</c:v>
                </c:pt>
                <c:pt idx="158">
                  <c:v>1.401912122127176E-2</c:v>
                </c:pt>
                <c:pt idx="159">
                  <c:v>1.40294908303564E-2</c:v>
                </c:pt>
                <c:pt idx="160">
                  <c:v>1.4166369670273543E-2</c:v>
                </c:pt>
                <c:pt idx="161">
                  <c:v>1.4166369670273543E-2</c:v>
                </c:pt>
                <c:pt idx="162">
                  <c:v>1.4166369670273543E-2</c:v>
                </c:pt>
                <c:pt idx="163">
                  <c:v>1.4166369670273543E-2</c:v>
                </c:pt>
                <c:pt idx="164">
                  <c:v>1.4471236177361721E-2</c:v>
                </c:pt>
                <c:pt idx="165">
                  <c:v>1.5412796682246335E-2</c:v>
                </c:pt>
                <c:pt idx="166">
                  <c:v>1.547501433675412E-2</c:v>
                </c:pt>
                <c:pt idx="167">
                  <c:v>1.547501433675412E-2</c:v>
                </c:pt>
                <c:pt idx="168">
                  <c:v>1.547501433675412E-2</c:v>
                </c:pt>
                <c:pt idx="169">
                  <c:v>1.5757067703856126E-2</c:v>
                </c:pt>
                <c:pt idx="170">
                  <c:v>1.5883576934688629E-2</c:v>
                </c:pt>
                <c:pt idx="171">
                  <c:v>1.5883576934688629E-2</c:v>
                </c:pt>
                <c:pt idx="172">
                  <c:v>1.7096821197590595E-2</c:v>
                </c:pt>
                <c:pt idx="173">
                  <c:v>1.7231626115690818E-2</c:v>
                </c:pt>
                <c:pt idx="174">
                  <c:v>1.728554808293091E-2</c:v>
                </c:pt>
                <c:pt idx="175">
                  <c:v>1.7293843770198603E-2</c:v>
                </c:pt>
                <c:pt idx="176">
                  <c:v>1.7474274968271211E-2</c:v>
                </c:pt>
                <c:pt idx="177">
                  <c:v>1.8666780013003911E-2</c:v>
                </c:pt>
                <c:pt idx="178">
                  <c:v>1.8741441198413256E-2</c:v>
                </c:pt>
                <c:pt idx="179">
                  <c:v>1.8975794363725956E-2</c:v>
                </c:pt>
                <c:pt idx="180">
                  <c:v>1.9185260467235524E-2</c:v>
                </c:pt>
                <c:pt idx="181">
                  <c:v>1.9230886747207895E-2</c:v>
                </c:pt>
                <c:pt idx="182">
                  <c:v>2.0396430808320556E-2</c:v>
                </c:pt>
                <c:pt idx="183">
                  <c:v>2.0537457491871552E-2</c:v>
                </c:pt>
                <c:pt idx="184">
                  <c:v>2.0537457491871552E-2</c:v>
                </c:pt>
                <c:pt idx="185">
                  <c:v>2.0775958500818092E-2</c:v>
                </c:pt>
                <c:pt idx="186">
                  <c:v>2.0900393809833689E-2</c:v>
                </c:pt>
                <c:pt idx="187">
                  <c:v>2.0972981073426114E-2</c:v>
                </c:pt>
                <c:pt idx="188">
                  <c:v>2.1165855802400269E-2</c:v>
                </c:pt>
                <c:pt idx="189">
                  <c:v>2.2016163747340112E-2</c:v>
                </c:pt>
                <c:pt idx="190">
                  <c:v>2.2016163747340112E-2</c:v>
                </c:pt>
                <c:pt idx="191">
                  <c:v>2.2242221225385092E-2</c:v>
                </c:pt>
                <c:pt idx="192">
                  <c:v>2.2325178098062143E-2</c:v>
                </c:pt>
                <c:pt idx="193">
                  <c:v>2.2389469674386861E-2</c:v>
                </c:pt>
                <c:pt idx="194">
                  <c:v>2.2433022032542327E-2</c:v>
                </c:pt>
                <c:pt idx="195">
                  <c:v>2.3555013735499522E-2</c:v>
                </c:pt>
                <c:pt idx="196">
                  <c:v>2.4027867909758749E-2</c:v>
                </c:pt>
                <c:pt idx="197">
                  <c:v>2.4027867909758749E-2</c:v>
                </c:pt>
                <c:pt idx="198">
                  <c:v>2.4085937720632694E-2</c:v>
                </c:pt>
                <c:pt idx="199">
                  <c:v>2.4085937720632694E-2</c:v>
                </c:pt>
                <c:pt idx="200">
                  <c:v>2.4181338124211305E-2</c:v>
                </c:pt>
                <c:pt idx="201">
                  <c:v>2.4181338124211305E-2</c:v>
                </c:pt>
                <c:pt idx="202">
                  <c:v>2.5400804152564058E-2</c:v>
                </c:pt>
                <c:pt idx="203">
                  <c:v>2.5400804152564058E-2</c:v>
                </c:pt>
                <c:pt idx="204">
                  <c:v>2.5541830836115054E-2</c:v>
                </c:pt>
                <c:pt idx="205">
                  <c:v>2.5633083396059811E-2</c:v>
                </c:pt>
                <c:pt idx="206">
                  <c:v>2.5633083396059811E-2</c:v>
                </c:pt>
                <c:pt idx="207">
                  <c:v>2.5780331845061594E-2</c:v>
                </c:pt>
                <c:pt idx="208">
                  <c:v>2.5780331845061594E-2</c:v>
                </c:pt>
                <c:pt idx="209">
                  <c:v>2.6910619235286495E-2</c:v>
                </c:pt>
                <c:pt idx="210">
                  <c:v>2.6910619235286495E-2</c:v>
                </c:pt>
                <c:pt idx="211">
                  <c:v>2.6931358453455762E-2</c:v>
                </c:pt>
                <c:pt idx="212">
                  <c:v>2.7049571997020572E-2</c:v>
                </c:pt>
                <c:pt idx="213">
                  <c:v>2.7317107911404084E-2</c:v>
                </c:pt>
                <c:pt idx="214">
                  <c:v>2.7348216738657977E-2</c:v>
                </c:pt>
                <c:pt idx="215">
                  <c:v>2.7441543220419667E-2</c:v>
                </c:pt>
                <c:pt idx="216">
                  <c:v>2.8845588290478869E-2</c:v>
                </c:pt>
                <c:pt idx="217">
                  <c:v>2.9946840775266798E-2</c:v>
                </c:pt>
                <c:pt idx="218">
                  <c:v>3.0378216513187506E-2</c:v>
                </c:pt>
                <c:pt idx="219">
                  <c:v>3.0614643600317112E-2</c:v>
                </c:pt>
                <c:pt idx="220">
                  <c:v>3.0838627156545173E-2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E-4565-A112-03956D1B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72112"/>
        <c:axId val="1"/>
      </c:scatterChart>
      <c:valAx>
        <c:axId val="528572112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51526936096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7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6284463133207"/>
          <c:y val="0.9204921861831491"/>
          <c:w val="0.70855276598278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285750</xdr:colOff>
      <xdr:row>17</xdr:row>
      <xdr:rowOff>161925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3501572-4A6E-3C6D-11E9-95D6D052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38100</xdr:rowOff>
    </xdr:from>
    <xdr:to>
      <xdr:col>26</xdr:col>
      <xdr:colOff>419100</xdr:colOff>
      <xdr:row>17</xdr:row>
      <xdr:rowOff>142875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C35D0AE-ED64-6CC0-93FC-AAD7075C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www.bav-astro.de/sfs/BAVM_link.php?BAVMnr=231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694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www.bav-astro.de/sfs/BAVM_link.php?BAVMnr=20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5960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31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www.bav-astro.de/sfs/BAVM_link.php?BAVMnr=19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1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www.bav-astro.de/sfs/BAVM_link.php?BAVMnr=225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konkoly.hu/cgi-bin/IBVS?569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12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31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9"/>
  <sheetViews>
    <sheetView tabSelected="1" workbookViewId="0">
      <pane xSplit="13" ySplit="22" topLeftCell="N228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140625" customWidth="1"/>
    <col min="2" max="2" width="5.140625" customWidth="1"/>
    <col min="3" max="3" width="14.570312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48</v>
      </c>
      <c r="B1" s="11"/>
      <c r="C1" s="10"/>
    </row>
    <row r="2" spans="1:6" ht="12.95" customHeight="1">
      <c r="A2" t="s">
        <v>33</v>
      </c>
      <c r="B2" s="9" t="s">
        <v>665</v>
      </c>
    </row>
    <row r="3" spans="1:6" ht="12.95" customHeight="1"/>
    <row r="4" spans="1:6" ht="12.95" customHeight="1" thickTop="1" thickBot="1">
      <c r="A4" s="5" t="s">
        <v>9</v>
      </c>
      <c r="C4" s="2">
        <v>34962.400000000001</v>
      </c>
      <c r="D4" s="3">
        <v>0.46290229999999999</v>
      </c>
    </row>
    <row r="5" spans="1:6" ht="12.95" customHeight="1" thickTop="1">
      <c r="A5" s="12" t="s">
        <v>52</v>
      </c>
      <c r="B5" s="8"/>
      <c r="C5" s="13">
        <v>-9.5</v>
      </c>
      <c r="D5" s="8" t="s">
        <v>53</v>
      </c>
      <c r="E5" s="8"/>
    </row>
    <row r="6" spans="1:6" ht="12.95" customHeight="1">
      <c r="A6" s="5" t="s">
        <v>10</v>
      </c>
    </row>
    <row r="7" spans="1:6" ht="12.95" customHeight="1">
      <c r="A7" t="s">
        <v>11</v>
      </c>
      <c r="C7">
        <v>34963.0098</v>
      </c>
      <c r="D7" s="102" t="s">
        <v>666</v>
      </c>
      <c r="E7">
        <v>34962.400000000001</v>
      </c>
    </row>
    <row r="8" spans="1:6" ht="12.95" customHeight="1">
      <c r="A8" t="s">
        <v>12</v>
      </c>
      <c r="C8">
        <v>0.92579851999999996</v>
      </c>
      <c r="D8" s="102" t="s">
        <v>666</v>
      </c>
      <c r="E8">
        <v>0.46290229999999999</v>
      </c>
    </row>
    <row r="9" spans="1:6" ht="12.95" customHeight="1">
      <c r="A9" s="25" t="s">
        <v>56</v>
      </c>
      <c r="B9" s="26">
        <v>198</v>
      </c>
      <c r="C9" s="16" t="str">
        <f>"F"&amp;B9</f>
        <v>F198</v>
      </c>
      <c r="D9" s="17" t="str">
        <f>"G"&amp;B9</f>
        <v>G198</v>
      </c>
    </row>
    <row r="10" spans="1:6" ht="12.95" customHeight="1" thickBot="1">
      <c r="A10" s="8"/>
      <c r="B10" s="8"/>
      <c r="C10" s="4" t="s">
        <v>29</v>
      </c>
      <c r="D10" s="4" t="s">
        <v>30</v>
      </c>
      <c r="E10" s="8"/>
    </row>
    <row r="11" spans="1:6" ht="12.95" customHeight="1">
      <c r="A11" s="8" t="s">
        <v>25</v>
      </c>
      <c r="B11" s="8"/>
      <c r="C11" s="14">
        <f ca="1">INTERCEPT(INDIRECT($D$9):G987,INDIRECT($C$9):F987)</f>
        <v>-8.2636005056584846E-2</v>
      </c>
      <c r="D11" s="15"/>
      <c r="E11" s="8"/>
    </row>
    <row r="12" spans="1:6" ht="12.95" customHeight="1">
      <c r="A12" s="8" t="s">
        <v>26</v>
      </c>
      <c r="B12" s="8"/>
      <c r="C12" s="14">
        <f ca="1">SLOPE(INDIRECT($D$9):G987,INDIRECT($C$9):F987)</f>
        <v>4.1478436338528746E-6</v>
      </c>
      <c r="D12" s="15"/>
      <c r="E12" s="110" t="s">
        <v>661</v>
      </c>
      <c r="F12" s="112" t="s">
        <v>664</v>
      </c>
    </row>
    <row r="13" spans="1:6" ht="12.95" customHeight="1">
      <c r="A13" s="8" t="s">
        <v>28</v>
      </c>
      <c r="B13" s="8"/>
      <c r="C13" s="15" t="s">
        <v>23</v>
      </c>
      <c r="E13" s="108" t="s">
        <v>60</v>
      </c>
      <c r="F13" s="111">
        <v>1</v>
      </c>
    </row>
    <row r="14" spans="1:6" ht="12.95" customHeight="1">
      <c r="A14" s="8"/>
      <c r="B14" s="8"/>
      <c r="C14" s="8"/>
      <c r="E14" s="108" t="s">
        <v>54</v>
      </c>
      <c r="F14" s="114">
        <f ca="1">NOW()+15018.5+$C$5/24</f>
        <v>60676.800053935185</v>
      </c>
    </row>
    <row r="15" spans="1:6" ht="12.95" customHeight="1">
      <c r="A15" s="18" t="s">
        <v>27</v>
      </c>
      <c r="B15" s="8"/>
      <c r="C15" s="19">
        <f ca="1">(C7+C11)+(C8+C12)*INT(MAX(F21:F3528))</f>
        <v>60290.110748193234</v>
      </c>
      <c r="E15" s="108" t="s">
        <v>61</v>
      </c>
      <c r="F15" s="114">
        <f ca="1">ROUND(2*($F$14-$C$7)/$C$8,0)/2+$F$13</f>
        <v>27775.5</v>
      </c>
    </row>
    <row r="16" spans="1:6" ht="12.95" customHeight="1">
      <c r="A16" s="21" t="s">
        <v>13</v>
      </c>
      <c r="B16" s="8"/>
      <c r="C16" s="22">
        <f ca="1">+C8+C12</f>
        <v>0.92580266784363385</v>
      </c>
      <c r="E16" s="108" t="s">
        <v>55</v>
      </c>
      <c r="F16" s="114">
        <f ca="1">ROUND(2*($F$14-$C$15)/$C$16,0)/2+$F$13</f>
        <v>418.5</v>
      </c>
    </row>
    <row r="17" spans="1:33" ht="12.95" customHeight="1" thickBot="1">
      <c r="A17" s="20" t="s">
        <v>49</v>
      </c>
      <c r="B17" s="8"/>
      <c r="C17" s="8">
        <f>COUNT(C21:C2186)</f>
        <v>221</v>
      </c>
      <c r="E17" s="108" t="s">
        <v>662</v>
      </c>
      <c r="F17" s="115">
        <f ca="1">+$C$15+$C$16*$F$16-15018.5-$C$5/24</f>
        <v>45659.45499801913</v>
      </c>
    </row>
    <row r="18" spans="1:33" ht="12.95" customHeight="1" thickTop="1" thickBot="1">
      <c r="A18" s="21" t="s">
        <v>14</v>
      </c>
      <c r="B18" s="8"/>
      <c r="C18" s="24">
        <f ca="1">+C15</f>
        <v>60290.110748193234</v>
      </c>
      <c r="D18" s="107">
        <f ca="1">+C16</f>
        <v>0.92580266784363385</v>
      </c>
      <c r="E18" s="109" t="s">
        <v>663</v>
      </c>
      <c r="F18" s="116">
        <f ca="1">+($C$15+$C$16*$F$16)-($C$16/2)-15018.5-$C$5/24</f>
        <v>45658.992096685208</v>
      </c>
    </row>
    <row r="19" spans="1:33" ht="12.95" customHeight="1" thickTop="1">
      <c r="E19" s="20"/>
      <c r="F19" s="23"/>
    </row>
    <row r="20" spans="1:33" ht="12.95" customHeight="1" thickBot="1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93</v>
      </c>
      <c r="I20" s="7" t="s">
        <v>96</v>
      </c>
      <c r="J20" s="7" t="s">
        <v>90</v>
      </c>
      <c r="K20" s="7" t="s">
        <v>88</v>
      </c>
      <c r="L20" s="7" t="s">
        <v>643</v>
      </c>
      <c r="M20" s="7" t="s">
        <v>644</v>
      </c>
      <c r="N20" s="7" t="s">
        <v>645</v>
      </c>
      <c r="O20" s="7" t="s">
        <v>32</v>
      </c>
      <c r="P20" s="6" t="s">
        <v>31</v>
      </c>
      <c r="Q20" s="4" t="s">
        <v>24</v>
      </c>
      <c r="T20" s="113" t="s">
        <v>667</v>
      </c>
    </row>
    <row r="21" spans="1:33" ht="12.95" customHeight="1">
      <c r="A21" s="69" t="s">
        <v>102</v>
      </c>
      <c r="B21" s="36" t="s">
        <v>47</v>
      </c>
      <c r="C21" s="33">
        <v>27784.179</v>
      </c>
      <c r="D21" s="33" t="s">
        <v>96</v>
      </c>
      <c r="E21" s="27">
        <f>+(C21-C$7)/C$8</f>
        <v>-7754.2042300953344</v>
      </c>
      <c r="F21" s="27">
        <f>ROUND(2*E21,0)/2</f>
        <v>-7754</v>
      </c>
      <c r="G21" s="27">
        <f>+C21-(C$7+F21*C$8)</f>
        <v>-0.1890759199995955</v>
      </c>
      <c r="H21" s="27"/>
      <c r="I21" s="27">
        <f>G21</f>
        <v>-0.1890759199995955</v>
      </c>
      <c r="J21" s="27"/>
      <c r="L21" s="27"/>
      <c r="M21" s="27"/>
      <c r="N21" s="27"/>
      <c r="O21" s="27"/>
      <c r="P21" s="27"/>
      <c r="Q21" s="28">
        <f>+C21-15018.5</f>
        <v>12765.679</v>
      </c>
      <c r="R21" s="27"/>
      <c r="S21" s="27"/>
      <c r="T21" s="27"/>
      <c r="U21" s="27"/>
      <c r="V21" s="27"/>
      <c r="W21" s="27"/>
      <c r="X21" s="27"/>
    </row>
    <row r="22" spans="1:33" ht="12.95" customHeight="1">
      <c r="A22" s="69" t="s">
        <v>102</v>
      </c>
      <c r="B22" s="36" t="s">
        <v>47</v>
      </c>
      <c r="C22" s="33">
        <v>28081.353999999999</v>
      </c>
      <c r="D22" s="33" t="s">
        <v>96</v>
      </c>
      <c r="E22" s="27">
        <f>+(C22-C$7)/C$8</f>
        <v>-7433.2110619489877</v>
      </c>
      <c r="F22" s="27">
        <f>ROUND(2*E22,0)/2</f>
        <v>-7433</v>
      </c>
      <c r="G22" s="27">
        <f>+C22-(C$7+F22*C$8)</f>
        <v>-0.19540083999891067</v>
      </c>
      <c r="H22" s="27"/>
      <c r="I22" s="27">
        <f>G22</f>
        <v>-0.19540083999891067</v>
      </c>
      <c r="J22" s="27"/>
      <c r="L22" s="27"/>
      <c r="M22" s="27"/>
      <c r="N22" s="27"/>
      <c r="O22" s="27"/>
      <c r="P22" s="27"/>
      <c r="Q22" s="28">
        <f>+C22-15018.5</f>
        <v>13062.853999999999</v>
      </c>
      <c r="R22" s="27"/>
      <c r="S22" s="27"/>
      <c r="T22" s="27"/>
      <c r="U22" s="27"/>
      <c r="V22" s="27"/>
      <c r="W22" s="27"/>
      <c r="X22" s="27"/>
      <c r="AC22">
        <v>10</v>
      </c>
      <c r="AE22" t="s">
        <v>34</v>
      </c>
      <c r="AG22" t="s">
        <v>36</v>
      </c>
    </row>
    <row r="23" spans="1:33" ht="12.95" customHeight="1">
      <c r="A23" s="69" t="s">
        <v>102</v>
      </c>
      <c r="B23" s="36" t="s">
        <v>47</v>
      </c>
      <c r="C23" s="33">
        <v>28749.328000000001</v>
      </c>
      <c r="D23" s="33" t="s">
        <v>96</v>
      </c>
      <c r="E23" s="27">
        <f>+(C23-C$7)/C$8</f>
        <v>-6711.6998631624501</v>
      </c>
      <c r="F23" s="27">
        <f>ROUND(2*E23,0)/2</f>
        <v>-6711.5</v>
      </c>
      <c r="G23" s="27">
        <f>+C23-(C$7+F23*C$8)</f>
        <v>-0.18503301999953692</v>
      </c>
      <c r="H23" s="27"/>
      <c r="I23" s="27">
        <f>G23</f>
        <v>-0.18503301999953692</v>
      </c>
      <c r="J23" s="27"/>
      <c r="L23" s="27"/>
      <c r="M23" s="27"/>
      <c r="N23" s="27"/>
      <c r="O23" s="27"/>
      <c r="P23" s="27"/>
      <c r="Q23" s="28">
        <f>+C23-15018.5</f>
        <v>13730.828000000001</v>
      </c>
      <c r="R23" s="27"/>
      <c r="S23" s="27"/>
      <c r="T23" s="27"/>
      <c r="U23" s="27"/>
      <c r="V23" s="27"/>
      <c r="W23" s="27"/>
      <c r="X23" s="27"/>
      <c r="AC23">
        <v>9</v>
      </c>
      <c r="AE23" t="s">
        <v>34</v>
      </c>
      <c r="AG23" t="s">
        <v>36</v>
      </c>
    </row>
    <row r="24" spans="1:33" ht="12.95" customHeight="1">
      <c r="A24" s="69" t="s">
        <v>102</v>
      </c>
      <c r="B24" s="36" t="s">
        <v>74</v>
      </c>
      <c r="C24" s="33">
        <v>29139.305</v>
      </c>
      <c r="D24" s="33" t="s">
        <v>96</v>
      </c>
      <c r="E24" s="27">
        <f>+(C24-C$7)/C$8</f>
        <v>-6290.4667421589738</v>
      </c>
      <c r="F24" s="27">
        <f>ROUND(2*E24,0)/2</f>
        <v>-6290.5</v>
      </c>
      <c r="G24" s="27">
        <f>+C24-(C$7+F24*C$8)</f>
        <v>3.0790060001891106E-2</v>
      </c>
      <c r="H24" s="27"/>
      <c r="I24" s="27">
        <f>G24</f>
        <v>3.0790060001891106E-2</v>
      </c>
      <c r="J24" s="27"/>
      <c r="L24" s="27"/>
      <c r="M24" s="27"/>
      <c r="N24" s="27"/>
      <c r="O24" s="27"/>
      <c r="P24" s="27"/>
      <c r="Q24" s="28">
        <f>+C24-15018.5</f>
        <v>14120.805</v>
      </c>
      <c r="R24" s="27"/>
      <c r="S24" s="27"/>
      <c r="T24" s="27"/>
      <c r="U24" s="27"/>
      <c r="V24" s="27"/>
      <c r="W24" s="27"/>
      <c r="X24" s="27"/>
      <c r="AC24">
        <v>11</v>
      </c>
      <c r="AE24" t="s">
        <v>34</v>
      </c>
      <c r="AG24" t="s">
        <v>36</v>
      </c>
    </row>
    <row r="25" spans="1:33" ht="12.95" customHeight="1">
      <c r="A25" s="69" t="s">
        <v>102</v>
      </c>
      <c r="B25" s="36" t="s">
        <v>47</v>
      </c>
      <c r="C25" s="33">
        <v>29476.079000000002</v>
      </c>
      <c r="D25" s="33" t="s">
        <v>96</v>
      </c>
      <c r="E25" s="27">
        <f>+(C25-C$7)/C$8</f>
        <v>-5926.700768543029</v>
      </c>
      <c r="F25" s="27">
        <f>ROUND(2*E25,0)/2</f>
        <v>-5926.5</v>
      </c>
      <c r="G25" s="27">
        <f>+C25-(C$7+F25*C$8)</f>
        <v>-0.18587121999735245</v>
      </c>
      <c r="H25" s="27"/>
      <c r="I25" s="27">
        <f>G25</f>
        <v>-0.18587121999735245</v>
      </c>
      <c r="J25" s="27"/>
      <c r="L25" s="27"/>
      <c r="M25" s="27"/>
      <c r="N25" s="27"/>
      <c r="O25" s="27"/>
      <c r="P25" s="27"/>
      <c r="Q25" s="28">
        <f>+C25-15018.5</f>
        <v>14457.579000000002</v>
      </c>
      <c r="R25" s="27"/>
      <c r="S25" s="27"/>
      <c r="T25" s="27"/>
      <c r="U25" s="27"/>
      <c r="V25" s="27"/>
      <c r="W25" s="27"/>
      <c r="X25" s="27"/>
      <c r="AC25">
        <v>10</v>
      </c>
      <c r="AE25" t="s">
        <v>34</v>
      </c>
      <c r="AG25" t="s">
        <v>36</v>
      </c>
    </row>
    <row r="26" spans="1:33" ht="12.95" customHeight="1">
      <c r="A26" s="69" t="s">
        <v>119</v>
      </c>
      <c r="B26" s="36" t="s">
        <v>47</v>
      </c>
      <c r="C26" s="33">
        <v>34600.419000000002</v>
      </c>
      <c r="D26" s="33" t="s">
        <v>96</v>
      </c>
      <c r="E26" s="27">
        <f>+(C26-C$7)/C$8</f>
        <v>-391.65195468231917</v>
      </c>
      <c r="F26" s="27">
        <f>ROUND(2*E26,0)/2</f>
        <v>-391.5</v>
      </c>
      <c r="G26" s="27">
        <f>+C26-(C$7+F26*C$8)</f>
        <v>-0.14067942000110634</v>
      </c>
      <c r="H26" s="27"/>
      <c r="I26" s="27">
        <f>G26</f>
        <v>-0.14067942000110634</v>
      </c>
      <c r="J26" s="27"/>
      <c r="L26" s="27"/>
      <c r="M26" s="27"/>
      <c r="N26" s="27"/>
      <c r="O26" s="27"/>
      <c r="P26" s="27"/>
      <c r="Q26" s="28">
        <f>+C26-15018.5</f>
        <v>19581.919000000002</v>
      </c>
      <c r="R26" s="27"/>
      <c r="S26" s="27"/>
      <c r="T26" s="27"/>
      <c r="U26" s="27"/>
      <c r="V26" s="27"/>
      <c r="W26" s="27"/>
      <c r="X26" s="27"/>
      <c r="AC26">
        <v>14</v>
      </c>
      <c r="AE26" t="s">
        <v>34</v>
      </c>
      <c r="AG26" t="s">
        <v>36</v>
      </c>
    </row>
    <row r="27" spans="1:33" ht="12.95" customHeight="1">
      <c r="A27" s="69" t="s">
        <v>119</v>
      </c>
      <c r="B27" s="36" t="s">
        <v>47</v>
      </c>
      <c r="C27" s="33">
        <v>34677.248</v>
      </c>
      <c r="D27" s="33" t="s">
        <v>96</v>
      </c>
      <c r="E27" s="27">
        <f>+(C27-C$7)/C$8</f>
        <v>-308.66521583983547</v>
      </c>
      <c r="F27" s="27">
        <f>ROUND(2*E27,0)/2</f>
        <v>-308.5</v>
      </c>
      <c r="G27" s="27">
        <f>+C27-(C$7+F27*C$8)</f>
        <v>-0.15295658000104595</v>
      </c>
      <c r="H27" s="27"/>
      <c r="I27" s="27">
        <f>G27</f>
        <v>-0.15295658000104595</v>
      </c>
      <c r="J27" s="27"/>
      <c r="L27" s="27"/>
      <c r="M27" s="27"/>
      <c r="N27" s="27"/>
      <c r="O27" s="27"/>
      <c r="P27" s="27"/>
      <c r="Q27" s="28">
        <f>+C27-15018.5</f>
        <v>19658.748</v>
      </c>
      <c r="R27" s="27"/>
      <c r="S27" s="27"/>
      <c r="T27" s="27"/>
      <c r="U27" s="27"/>
      <c r="V27" s="27"/>
      <c r="W27" s="27"/>
      <c r="X27" s="27"/>
      <c r="AC27">
        <v>13</v>
      </c>
      <c r="AE27" t="s">
        <v>34</v>
      </c>
      <c r="AG27" t="s">
        <v>36</v>
      </c>
    </row>
    <row r="28" spans="1:33" ht="12.95" customHeight="1">
      <c r="A28" s="69" t="s">
        <v>119</v>
      </c>
      <c r="B28" s="36" t="s">
        <v>47</v>
      </c>
      <c r="C28" s="33">
        <v>34930.462</v>
      </c>
      <c r="D28" s="33" t="s">
        <v>96</v>
      </c>
      <c r="E28" s="27">
        <f>+(C28-C$7)/C$8</f>
        <v>-35.156461472848626</v>
      </c>
      <c r="F28" s="27">
        <f>ROUND(2*E28,0)/2</f>
        <v>-35</v>
      </c>
      <c r="G28" s="27">
        <f>+C28-(C$7+F28*C$8)</f>
        <v>-0.14485180000338005</v>
      </c>
      <c r="H28" s="27"/>
      <c r="I28" s="27">
        <f>G28</f>
        <v>-0.14485180000338005</v>
      </c>
      <c r="J28" s="27"/>
      <c r="L28" s="27"/>
      <c r="M28" s="27"/>
      <c r="N28" s="27"/>
      <c r="O28" s="27"/>
      <c r="P28" s="27"/>
      <c r="Q28" s="28">
        <f>+C28-15018.5</f>
        <v>19911.962</v>
      </c>
      <c r="R28" s="27"/>
      <c r="S28" s="27"/>
      <c r="T28" s="27"/>
      <c r="U28" s="27"/>
      <c r="V28" s="27"/>
      <c r="W28" s="27"/>
      <c r="X28" s="27"/>
      <c r="AC28">
        <v>11</v>
      </c>
      <c r="AE28" t="s">
        <v>34</v>
      </c>
      <c r="AG28" t="s">
        <v>36</v>
      </c>
    </row>
    <row r="29" spans="1:33" ht="12.95" customHeight="1">
      <c r="A29" s="27" t="s">
        <v>21</v>
      </c>
      <c r="B29" s="27"/>
      <c r="C29" s="30">
        <v>34962.400000000001</v>
      </c>
      <c r="D29" s="30" t="s">
        <v>23</v>
      </c>
      <c r="E29" s="27">
        <f>+(C29-C$7)/C$8</f>
        <v>-0.65867463257379</v>
      </c>
      <c r="F29" s="27">
        <f>ROUND(2*E29,0)/2</f>
        <v>-0.5</v>
      </c>
      <c r="G29" s="27">
        <f>+C29-(C$7+F29*C$8)</f>
        <v>-0.1469007400010014</v>
      </c>
      <c r="H29" s="27">
        <f>+G29</f>
        <v>-0.1469007400010014</v>
      </c>
      <c r="I29" s="27"/>
      <c r="J29" s="27"/>
      <c r="K29" s="27"/>
      <c r="L29" s="27"/>
      <c r="M29" s="27"/>
      <c r="N29" s="27"/>
      <c r="O29" s="27"/>
      <c r="P29" s="27"/>
      <c r="Q29" s="28">
        <f>+C29-15018.5</f>
        <v>19943.900000000001</v>
      </c>
      <c r="R29" s="27"/>
      <c r="S29" s="27"/>
      <c r="T29" s="27"/>
      <c r="U29" s="27"/>
      <c r="V29" s="27"/>
      <c r="W29" s="27"/>
      <c r="X29" s="27"/>
      <c r="AC29">
        <v>19</v>
      </c>
      <c r="AE29" t="s">
        <v>37</v>
      </c>
      <c r="AG29" t="s">
        <v>36</v>
      </c>
    </row>
    <row r="30" spans="1:33" ht="12.95" customHeight="1">
      <c r="A30" s="69" t="s">
        <v>119</v>
      </c>
      <c r="B30" s="36" t="s">
        <v>47</v>
      </c>
      <c r="C30" s="33">
        <v>34962.402999999998</v>
      </c>
      <c r="D30" s="33" t="s">
        <v>96</v>
      </c>
      <c r="E30" s="27">
        <f>+(C30-C$7)/C$8</f>
        <v>-0.65543418669689102</v>
      </c>
      <c r="F30" s="27">
        <f>ROUND(2*E30,0)/2</f>
        <v>-0.5</v>
      </c>
      <c r="G30" s="27">
        <f>+C30-(C$7+F30*C$8)</f>
        <v>-0.14390074000402819</v>
      </c>
      <c r="H30" s="27"/>
      <c r="I30" s="27">
        <f>G30</f>
        <v>-0.14390074000402819</v>
      </c>
      <c r="J30" s="27"/>
      <c r="L30" s="27"/>
      <c r="M30" s="27"/>
      <c r="N30" s="27"/>
      <c r="O30" s="27"/>
      <c r="P30" s="27"/>
      <c r="Q30" s="28">
        <f>+C30-15018.5</f>
        <v>19943.902999999998</v>
      </c>
      <c r="R30" s="27"/>
      <c r="S30" s="27"/>
      <c r="T30" s="27"/>
      <c r="U30" s="27"/>
      <c r="V30" s="27"/>
      <c r="W30" s="27"/>
      <c r="X30" s="27"/>
      <c r="AC30">
        <v>13</v>
      </c>
      <c r="AE30" t="s">
        <v>34</v>
      </c>
      <c r="AG30" t="s">
        <v>36</v>
      </c>
    </row>
    <row r="31" spans="1:33" ht="12.95" customHeight="1">
      <c r="A31" s="36" t="s">
        <v>666</v>
      </c>
      <c r="B31" s="36"/>
      <c r="C31" s="33">
        <v>34963.0098</v>
      </c>
      <c r="D31" s="33"/>
      <c r="E31" s="36">
        <f>+(C31-C$7)/C$8</f>
        <v>0</v>
      </c>
      <c r="F31" s="36">
        <f>ROUND(2*E31,0)/2</f>
        <v>0</v>
      </c>
      <c r="G31" s="36">
        <f>+C31-(C$7+F31*C$8)</f>
        <v>0</v>
      </c>
      <c r="H31" s="36"/>
      <c r="I31" s="36"/>
      <c r="J31" s="36"/>
      <c r="K31" s="36">
        <f>G31</f>
        <v>0</v>
      </c>
      <c r="L31" s="36"/>
      <c r="M31" s="36"/>
      <c r="N31" s="36"/>
      <c r="O31" s="36">
        <f ca="1">+C$11+C$12*F31</f>
        <v>-8.2636005056584846E-2</v>
      </c>
      <c r="P31" s="36"/>
      <c r="Q31" s="72">
        <f>+C31-15018.5</f>
        <v>19944.5098</v>
      </c>
    </row>
    <row r="32" spans="1:33" ht="12.95" customHeight="1">
      <c r="A32" s="69" t="s">
        <v>119</v>
      </c>
      <c r="B32" s="36" t="s">
        <v>47</v>
      </c>
      <c r="C32" s="33">
        <v>34987.396000000001</v>
      </c>
      <c r="D32" s="33" t="s">
        <v>96</v>
      </c>
      <c r="E32" s="27">
        <f>+(C32-C$7)/C$8</f>
        <v>26.34072044098842</v>
      </c>
      <c r="F32" s="27">
        <f>ROUND(2*E32,0)/2</f>
        <v>26.5</v>
      </c>
      <c r="G32" s="27">
        <f>+C32-(C$7+F32*C$8)</f>
        <v>-0.14746077999734553</v>
      </c>
      <c r="H32" s="27"/>
      <c r="I32" s="27">
        <f>G32</f>
        <v>-0.14746077999734553</v>
      </c>
      <c r="J32" s="27"/>
      <c r="L32" s="27"/>
      <c r="M32" s="27"/>
      <c r="N32" s="27"/>
      <c r="O32" s="27"/>
      <c r="P32" s="27"/>
      <c r="Q32" s="28">
        <f>+C32-15018.5</f>
        <v>19968.896000000001</v>
      </c>
      <c r="R32" s="27"/>
      <c r="S32" s="27"/>
      <c r="T32" s="27"/>
      <c r="U32" s="27"/>
      <c r="V32" s="27"/>
      <c r="W32" s="27"/>
      <c r="X32" s="27"/>
      <c r="AC32">
        <v>11</v>
      </c>
      <c r="AE32" t="s">
        <v>34</v>
      </c>
      <c r="AG32" t="s">
        <v>36</v>
      </c>
    </row>
    <row r="33" spans="1:33" ht="12.95" customHeight="1">
      <c r="A33" s="69" t="s">
        <v>119</v>
      </c>
      <c r="B33" s="36" t="s">
        <v>47</v>
      </c>
      <c r="C33" s="33">
        <v>34993.415000000001</v>
      </c>
      <c r="D33" s="33" t="s">
        <v>96</v>
      </c>
      <c r="E33" s="27">
        <f>+(C33-C$7)/C$8</f>
        <v>32.842135025233205</v>
      </c>
      <c r="F33" s="27">
        <f>ROUND(2*E33,0)/2</f>
        <v>33</v>
      </c>
      <c r="G33" s="27">
        <f>+C33-(C$7+F33*C$8)</f>
        <v>-0.14615115999913542</v>
      </c>
      <c r="H33" s="27"/>
      <c r="I33" s="27">
        <f>G33</f>
        <v>-0.14615115999913542</v>
      </c>
      <c r="J33" s="27"/>
      <c r="L33" s="27"/>
      <c r="M33" s="27"/>
      <c r="N33" s="27"/>
      <c r="O33" s="27"/>
      <c r="P33" s="27"/>
      <c r="Q33" s="28">
        <f>+C33-15018.5</f>
        <v>19974.915000000001</v>
      </c>
      <c r="R33" s="27"/>
      <c r="S33" s="27"/>
      <c r="T33" s="27"/>
      <c r="U33" s="27"/>
      <c r="V33" s="27"/>
      <c r="W33" s="27"/>
      <c r="X33" s="27"/>
      <c r="AC33">
        <v>13</v>
      </c>
      <c r="AE33" t="s">
        <v>34</v>
      </c>
      <c r="AG33" t="s">
        <v>36</v>
      </c>
    </row>
    <row r="34" spans="1:33" ht="12.95" customHeight="1">
      <c r="A34" s="69" t="s">
        <v>119</v>
      </c>
      <c r="B34" s="36" t="s">
        <v>47</v>
      </c>
      <c r="C34" s="33">
        <v>35012.389000000003</v>
      </c>
      <c r="D34" s="33" t="s">
        <v>96</v>
      </c>
      <c r="E34" s="27">
        <f>+(C34-C$7)/C$8</f>
        <v>53.336875068673734</v>
      </c>
      <c r="F34" s="27">
        <f>ROUND(2*E34,0)/2</f>
        <v>53.5</v>
      </c>
      <c r="G34" s="27">
        <f>+C34-(C$7+F34*C$8)</f>
        <v>-0.15102081999793882</v>
      </c>
      <c r="H34" s="27"/>
      <c r="I34" s="27">
        <f>G34</f>
        <v>-0.15102081999793882</v>
      </c>
      <c r="J34" s="27"/>
      <c r="L34" s="27"/>
      <c r="M34" s="27"/>
      <c r="N34" s="27"/>
      <c r="O34" s="27"/>
      <c r="P34" s="27"/>
      <c r="Q34" s="28">
        <f>+C34-15018.5</f>
        <v>19993.889000000003</v>
      </c>
      <c r="V34" s="27"/>
      <c r="W34" s="27"/>
      <c r="X34" s="27"/>
      <c r="AC34">
        <v>11</v>
      </c>
      <c r="AE34" t="s">
        <v>34</v>
      </c>
      <c r="AG34" t="s">
        <v>36</v>
      </c>
    </row>
    <row r="35" spans="1:33" ht="12.95" customHeight="1">
      <c r="A35" s="69" t="s">
        <v>143</v>
      </c>
      <c r="B35" s="36" t="s">
        <v>47</v>
      </c>
      <c r="C35" s="33">
        <v>39035.468000000001</v>
      </c>
      <c r="D35" s="33" t="s">
        <v>96</v>
      </c>
      <c r="E35" s="27">
        <f>+(C35-C$7)/C$8</f>
        <v>4398.860132116004</v>
      </c>
      <c r="F35" s="27">
        <f>ROUND(2*E35,0)/2</f>
        <v>4399</v>
      </c>
      <c r="G35" s="27">
        <f>+C35-(C$7+F35*C$8)</f>
        <v>-0.12948948000121163</v>
      </c>
      <c r="H35" s="27"/>
      <c r="I35" s="27">
        <f>G35</f>
        <v>-0.12948948000121163</v>
      </c>
      <c r="J35" s="27"/>
      <c r="L35" s="27"/>
      <c r="M35" s="27"/>
      <c r="N35" s="27"/>
      <c r="O35" s="27"/>
      <c r="P35" s="27"/>
      <c r="Q35" s="28">
        <f>+C35-15018.5</f>
        <v>24016.968000000001</v>
      </c>
      <c r="V35" s="27"/>
      <c r="W35" s="27"/>
      <c r="X35" s="27"/>
      <c r="AC35">
        <v>12</v>
      </c>
      <c r="AE35" t="s">
        <v>34</v>
      </c>
      <c r="AG35" t="s">
        <v>36</v>
      </c>
    </row>
    <row r="36" spans="1:33" ht="12.95" customHeight="1">
      <c r="A36" s="69" t="s">
        <v>143</v>
      </c>
      <c r="B36" s="36" t="s">
        <v>47</v>
      </c>
      <c r="C36" s="33">
        <v>39061.402999999998</v>
      </c>
      <c r="D36" s="33" t="s">
        <v>96</v>
      </c>
      <c r="E36" s="27">
        <f>+(C36-C$7)/C$8</f>
        <v>4426.8737867500577</v>
      </c>
      <c r="F36" s="27">
        <f>ROUND(2*E36,0)/2</f>
        <v>4427</v>
      </c>
      <c r="G36" s="27">
        <f>+C36-(C$7+F36*C$8)</f>
        <v>-0.11684804000105942</v>
      </c>
      <c r="H36" s="27"/>
      <c r="I36" s="27">
        <f>G36</f>
        <v>-0.11684804000105942</v>
      </c>
      <c r="J36" s="27"/>
      <c r="L36" s="27"/>
      <c r="M36" s="27"/>
      <c r="N36" s="27"/>
      <c r="O36" s="27"/>
      <c r="P36" s="27"/>
      <c r="Q36" s="28">
        <f>+C36-15018.5</f>
        <v>24042.902999999998</v>
      </c>
      <c r="V36" s="27"/>
      <c r="W36" s="27"/>
      <c r="X36" s="27"/>
      <c r="AC36">
        <v>12</v>
      </c>
      <c r="AE36" t="s">
        <v>34</v>
      </c>
      <c r="AG36" t="s">
        <v>36</v>
      </c>
    </row>
    <row r="37" spans="1:33" ht="12.95" customHeight="1">
      <c r="A37" s="69" t="s">
        <v>143</v>
      </c>
      <c r="B37" s="36" t="s">
        <v>47</v>
      </c>
      <c r="C37" s="33">
        <v>39443.292999999998</v>
      </c>
      <c r="D37" s="33" t="s">
        <v>96</v>
      </c>
      <c r="E37" s="27">
        <f>+(C37-C$7)/C$8</f>
        <v>4839.3717458092269</v>
      </c>
      <c r="F37" s="27">
        <f>ROUND(2*E37,0)/2</f>
        <v>4839.5</v>
      </c>
      <c r="G37" s="27">
        <f>+C37-(C$7+F37*C$8)</f>
        <v>-0.11873754000407644</v>
      </c>
      <c r="H37" s="27"/>
      <c r="I37" s="27">
        <f>G37</f>
        <v>-0.11873754000407644</v>
      </c>
      <c r="J37" s="27"/>
      <c r="L37" s="27"/>
      <c r="M37" s="27"/>
      <c r="N37" s="27"/>
      <c r="O37" s="27"/>
      <c r="P37" s="27"/>
      <c r="Q37" s="28">
        <f>+C37-15018.5</f>
        <v>24424.792999999998</v>
      </c>
      <c r="V37" s="27"/>
      <c r="W37" s="27"/>
      <c r="X37" s="27"/>
      <c r="AC37">
        <v>14</v>
      </c>
      <c r="AE37" t="s">
        <v>34</v>
      </c>
      <c r="AG37" t="s">
        <v>36</v>
      </c>
    </row>
    <row r="38" spans="1:33" ht="12.95" customHeight="1">
      <c r="A38" s="69" t="s">
        <v>143</v>
      </c>
      <c r="B38" s="36" t="s">
        <v>47</v>
      </c>
      <c r="C38" s="33">
        <v>41599.493999999999</v>
      </c>
      <c r="D38" s="33" t="s">
        <v>96</v>
      </c>
      <c r="E38" s="27">
        <f>+(C38-C$7)/C$8</f>
        <v>7168.3892948975545</v>
      </c>
      <c r="F38" s="27">
        <f>ROUND(2*E38,0)/2</f>
        <v>7168.5</v>
      </c>
      <c r="G38" s="27">
        <f>+C38-(C$7+F38*C$8)</f>
        <v>-0.10249062000366393</v>
      </c>
      <c r="H38" s="27"/>
      <c r="I38" s="27">
        <f>G38</f>
        <v>-0.10249062000366393</v>
      </c>
      <c r="J38" s="27"/>
      <c r="L38" s="27"/>
      <c r="M38" s="27"/>
      <c r="N38" s="27"/>
      <c r="O38" s="27"/>
      <c r="P38" s="27"/>
      <c r="Q38" s="28">
        <f>+C38-15018.5</f>
        <v>26580.993999999999</v>
      </c>
      <c r="V38" s="27"/>
      <c r="W38" s="27"/>
      <c r="X38" s="27"/>
      <c r="AC38">
        <v>13</v>
      </c>
      <c r="AE38" t="s">
        <v>34</v>
      </c>
      <c r="AG38" t="s">
        <v>36</v>
      </c>
    </row>
    <row r="39" spans="1:33" ht="12.95" customHeight="1">
      <c r="A39" s="69" t="s">
        <v>143</v>
      </c>
      <c r="B39" s="36" t="s">
        <v>47</v>
      </c>
      <c r="C39" s="33">
        <v>41602.273999999998</v>
      </c>
      <c r="D39" s="33" t="s">
        <v>96</v>
      </c>
      <c r="E39" s="27">
        <f>+(C39-C$7)/C$8</f>
        <v>7171.3921080798427</v>
      </c>
      <c r="F39" s="27">
        <f>ROUND(2*E39,0)/2</f>
        <v>7171.5</v>
      </c>
      <c r="G39" s="27">
        <f>+C39-(C$7+F39*C$8)</f>
        <v>-9.9886180003522895E-2</v>
      </c>
      <c r="H39" s="27"/>
      <c r="I39" s="27">
        <f>G39</f>
        <v>-9.9886180003522895E-2</v>
      </c>
      <c r="J39" s="27"/>
      <c r="L39" s="27"/>
      <c r="M39" s="27"/>
      <c r="N39" s="27"/>
      <c r="O39" s="27"/>
      <c r="P39" s="27"/>
      <c r="Q39" s="28">
        <f>+C39-15018.5</f>
        <v>26583.773999999998</v>
      </c>
      <c r="V39" s="27"/>
      <c r="W39" s="27"/>
      <c r="X39" s="27"/>
      <c r="AC39">
        <v>12</v>
      </c>
      <c r="AE39" t="s">
        <v>34</v>
      </c>
      <c r="AG39" t="s">
        <v>36</v>
      </c>
    </row>
    <row r="40" spans="1:33" ht="12.95" customHeight="1">
      <c r="A40" s="69" t="s">
        <v>143</v>
      </c>
      <c r="B40" s="36" t="s">
        <v>47</v>
      </c>
      <c r="C40" s="33">
        <v>42525.298999999999</v>
      </c>
      <c r="D40" s="33" t="s">
        <v>96</v>
      </c>
      <c r="E40" s="27">
        <f>+(C40-C$7)/C$8</f>
        <v>8168.3962942606558</v>
      </c>
      <c r="F40" s="27">
        <f>ROUND(2*E40,0)/2</f>
        <v>8168.5</v>
      </c>
      <c r="G40" s="27">
        <f>+C40-(C$7+F40*C$8)</f>
        <v>-9.6010620000015479E-2</v>
      </c>
      <c r="H40" s="27"/>
      <c r="I40" s="27">
        <f>G40</f>
        <v>-9.6010620000015479E-2</v>
      </c>
      <c r="J40" s="27"/>
      <c r="L40" s="27"/>
      <c r="M40" s="27"/>
      <c r="N40" s="27"/>
      <c r="O40" s="27"/>
      <c r="P40" s="27"/>
      <c r="Q40" s="28">
        <f>+C40-15018.5</f>
        <v>27506.798999999999</v>
      </c>
      <c r="V40" s="27"/>
      <c r="W40" s="27"/>
      <c r="X40" s="27"/>
      <c r="AC40">
        <v>16</v>
      </c>
      <c r="AE40" t="s">
        <v>34</v>
      </c>
      <c r="AG40" t="s">
        <v>36</v>
      </c>
    </row>
    <row r="41" spans="1:33" ht="12.95" customHeight="1">
      <c r="A41" s="69" t="s">
        <v>163</v>
      </c>
      <c r="B41" s="36" t="s">
        <v>47</v>
      </c>
      <c r="C41" s="33">
        <v>43045.605000000003</v>
      </c>
      <c r="D41" s="33" t="s">
        <v>96</v>
      </c>
      <c r="E41" s="27">
        <f>+(C41-C$7)/C$8</f>
        <v>8730.404105636293</v>
      </c>
      <c r="F41" s="27">
        <f>ROUND(2*E41,0)/2</f>
        <v>8730.5</v>
      </c>
      <c r="G41" s="27">
        <f>+C41-(C$7+F41*C$8)</f>
        <v>-8.8778859993908554E-2</v>
      </c>
      <c r="H41" s="27"/>
      <c r="I41" s="27">
        <f>G41</f>
        <v>-8.8778859993908554E-2</v>
      </c>
      <c r="J41" s="27"/>
      <c r="L41" s="27"/>
      <c r="M41" s="27"/>
      <c r="N41" s="27"/>
      <c r="O41" s="27"/>
      <c r="P41" s="27"/>
      <c r="Q41" s="28">
        <f>+C41-15018.5</f>
        <v>28027.105000000003</v>
      </c>
      <c r="V41" s="27"/>
      <c r="W41" s="27"/>
      <c r="X41" s="27"/>
      <c r="AC41">
        <v>17</v>
      </c>
      <c r="AE41" t="s">
        <v>34</v>
      </c>
      <c r="AG41" t="s">
        <v>36</v>
      </c>
    </row>
    <row r="42" spans="1:33" ht="12.95" customHeight="1">
      <c r="A42" s="27" t="s">
        <v>35</v>
      </c>
      <c r="B42" s="27"/>
      <c r="C42" s="30">
        <v>43050.692000000003</v>
      </c>
      <c r="D42" s="30"/>
      <c r="E42" s="27">
        <f>+(C42-C$7)/C$8</f>
        <v>8735.8988217004317</v>
      </c>
      <c r="F42" s="27">
        <f>ROUND(2*E42,0)/2</f>
        <v>8736</v>
      </c>
      <c r="G42" s="27">
        <f>+C42-(C$7+F42*C$8)</f>
        <v>-9.3670719994406682E-2</v>
      </c>
      <c r="H42" s="27"/>
      <c r="I42" s="27">
        <f>G42</f>
        <v>-9.3670719994406682E-2</v>
      </c>
      <c r="J42" s="27"/>
      <c r="K42" s="27"/>
      <c r="L42" s="27"/>
      <c r="M42" s="27"/>
      <c r="N42" s="27"/>
      <c r="O42" s="27"/>
      <c r="P42" s="27"/>
      <c r="Q42" s="28">
        <f>+C42-15018.5</f>
        <v>28032.192000000003</v>
      </c>
      <c r="R42" s="27"/>
      <c r="S42" s="27"/>
      <c r="T42" s="27"/>
      <c r="U42" s="27"/>
      <c r="V42" s="27"/>
      <c r="W42" s="27"/>
      <c r="X42" s="27"/>
      <c r="AC42">
        <v>16</v>
      </c>
      <c r="AE42" t="s">
        <v>34</v>
      </c>
      <c r="AG42" t="s">
        <v>36</v>
      </c>
    </row>
    <row r="43" spans="1:33" ht="12.95" customHeight="1">
      <c r="A43" s="27" t="s">
        <v>35</v>
      </c>
      <c r="B43" s="27"/>
      <c r="C43" s="30">
        <v>43073.826000000001</v>
      </c>
      <c r="D43" s="30"/>
      <c r="E43" s="27">
        <f>+(C43-C$7)/C$8</f>
        <v>8760.8869800310349</v>
      </c>
      <c r="F43" s="27">
        <f>ROUND(2*E43,0)/2</f>
        <v>8761</v>
      </c>
      <c r="G43" s="27">
        <f>+C43-(C$7+F43*C$8)</f>
        <v>-0.10463371999503579</v>
      </c>
      <c r="H43" s="27"/>
      <c r="I43" s="27">
        <f>G43</f>
        <v>-0.10463371999503579</v>
      </c>
      <c r="J43" s="27"/>
      <c r="K43" s="27"/>
      <c r="L43" s="27"/>
      <c r="M43" s="27"/>
      <c r="N43" s="27"/>
      <c r="O43" s="27"/>
      <c r="P43" s="27"/>
      <c r="Q43" s="28">
        <f>+C43-15018.5</f>
        <v>28055.326000000001</v>
      </c>
      <c r="R43" s="27"/>
      <c r="S43" s="27"/>
      <c r="T43" s="27"/>
      <c r="U43" s="27"/>
      <c r="V43" s="27"/>
      <c r="W43" s="27"/>
      <c r="X43" s="27"/>
    </row>
    <row r="44" spans="1:33" ht="12.95" customHeight="1">
      <c r="A44" s="27" t="s">
        <v>35</v>
      </c>
      <c r="B44" s="27"/>
      <c r="C44" s="30">
        <v>43380.75</v>
      </c>
      <c r="D44" s="30"/>
      <c r="E44" s="27">
        <f>+(C44-C$7)/C$8</f>
        <v>9092.4105171393021</v>
      </c>
      <c r="F44" s="27">
        <f>ROUND(2*E44,0)/2</f>
        <v>9092.5</v>
      </c>
      <c r="G44" s="27">
        <f>+C44-(C$7+F44*C$8)</f>
        <v>-8.284309999726247E-2</v>
      </c>
      <c r="H44" s="27"/>
      <c r="I44" s="27">
        <f>G44</f>
        <v>-8.284309999726247E-2</v>
      </c>
      <c r="J44" s="27"/>
      <c r="K44" s="27"/>
      <c r="L44" s="27"/>
      <c r="M44" s="27"/>
      <c r="N44" s="27"/>
      <c r="O44" s="27"/>
      <c r="P44" s="27"/>
      <c r="Q44" s="28">
        <f>+C44-15018.5</f>
        <v>28362.25</v>
      </c>
      <c r="R44" s="27"/>
      <c r="S44" s="27"/>
      <c r="T44" s="27"/>
      <c r="U44" s="27"/>
      <c r="V44" s="27"/>
      <c r="W44" s="27"/>
      <c r="X44" s="27"/>
    </row>
    <row r="45" spans="1:33" ht="12.95" customHeight="1">
      <c r="A45" s="27" t="s">
        <v>35</v>
      </c>
      <c r="B45" s="27"/>
      <c r="C45" s="30">
        <v>43429.815999999999</v>
      </c>
      <c r="D45" s="30"/>
      <c r="E45" s="27">
        <f>+(C45-C$7)/C$8</f>
        <v>9145.4090896580819</v>
      </c>
      <c r="F45" s="27">
        <f>ROUND(2*E45,0)/2</f>
        <v>9145.5</v>
      </c>
      <c r="G45" s="27">
        <f>+C45-(C$7+F45*C$8)</f>
        <v>-8.4164660001988523E-2</v>
      </c>
      <c r="H45" s="27"/>
      <c r="I45" s="27">
        <f>G45</f>
        <v>-8.4164660001988523E-2</v>
      </c>
      <c r="J45" s="27"/>
      <c r="K45" s="27"/>
      <c r="L45" s="27"/>
      <c r="M45" s="27"/>
      <c r="N45" s="27"/>
      <c r="O45" s="27"/>
      <c r="P45" s="27"/>
      <c r="Q45" s="28">
        <f>+C45-15018.5</f>
        <v>28411.315999999999</v>
      </c>
      <c r="R45" s="27"/>
      <c r="S45" s="27"/>
      <c r="T45" s="27"/>
      <c r="U45" s="27"/>
      <c r="V45" s="27"/>
      <c r="W45" s="27"/>
      <c r="X45" s="27"/>
    </row>
    <row r="46" spans="1:33" ht="12.95" customHeight="1">
      <c r="A46" s="27" t="s">
        <v>35</v>
      </c>
      <c r="B46" s="27"/>
      <c r="C46" s="30">
        <v>43755.694000000003</v>
      </c>
      <c r="D46" s="30"/>
      <c r="E46" s="27">
        <f>+(C46-C$7)/C$8</f>
        <v>9497.4057638372597</v>
      </c>
      <c r="F46" s="27">
        <f>ROUND(2*E46,0)/2</f>
        <v>9497.5</v>
      </c>
      <c r="G46" s="27">
        <f>+C46-(C$7+F46*C$8)</f>
        <v>-8.7243699992541224E-2</v>
      </c>
      <c r="H46" s="27"/>
      <c r="I46" s="27">
        <f>G46</f>
        <v>-8.7243699992541224E-2</v>
      </c>
      <c r="J46" s="27"/>
      <c r="K46" s="27"/>
      <c r="L46" s="27"/>
      <c r="M46" s="27"/>
      <c r="N46" s="27"/>
      <c r="O46" s="27"/>
      <c r="P46" s="27"/>
      <c r="Q46" s="28">
        <f>+C46-15018.5</f>
        <v>28737.194000000003</v>
      </c>
      <c r="R46" s="27"/>
      <c r="S46" s="27"/>
      <c r="T46" s="27"/>
      <c r="U46" s="27"/>
      <c r="V46" s="27"/>
      <c r="W46" s="27"/>
      <c r="X46" s="27"/>
    </row>
    <row r="47" spans="1:33" ht="12.95" customHeight="1">
      <c r="A47" s="36" t="s">
        <v>35</v>
      </c>
      <c r="B47" s="36"/>
      <c r="C47" s="33">
        <v>44022.792000000001</v>
      </c>
      <c r="D47" s="33"/>
      <c r="E47" s="36">
        <f>+(C47-C$7)/C$8</f>
        <v>9785.9113017376621</v>
      </c>
      <c r="F47" s="27">
        <f>ROUND(2*E47,0)/2</f>
        <v>9786</v>
      </c>
      <c r="G47" s="27">
        <f>+C47-(C$7+F47*C$8)</f>
        <v>-8.2116719997429755E-2</v>
      </c>
      <c r="H47" s="27"/>
      <c r="I47" s="27">
        <f>G47</f>
        <v>-8.2116719997429755E-2</v>
      </c>
      <c r="J47" s="27"/>
      <c r="K47" s="27"/>
      <c r="L47" s="27"/>
      <c r="M47" s="27"/>
      <c r="N47" s="27"/>
      <c r="O47" s="27"/>
      <c r="P47" s="27"/>
      <c r="Q47" s="28">
        <f>+C47-15018.5</f>
        <v>29004.292000000001</v>
      </c>
      <c r="R47" s="27"/>
      <c r="S47" s="27"/>
      <c r="T47" s="27"/>
      <c r="U47" s="27"/>
      <c r="V47" s="27"/>
      <c r="W47" s="27"/>
      <c r="X47" s="27"/>
    </row>
    <row r="48" spans="1:33" ht="12.95" customHeight="1">
      <c r="A48" s="36" t="s">
        <v>35</v>
      </c>
      <c r="B48" s="36"/>
      <c r="C48" s="33">
        <v>44485.675999999999</v>
      </c>
      <c r="D48" s="33"/>
      <c r="E48" s="36">
        <f>+(C48-C$7)/C$8</f>
        <v>10285.894818669618</v>
      </c>
      <c r="F48" s="27">
        <f>ROUND(2*E48,0)/2</f>
        <v>10286</v>
      </c>
      <c r="G48" s="27">
        <f>+C48-(C$7+F48*C$8)</f>
        <v>-9.7376719997555483E-2</v>
      </c>
      <c r="H48" s="27"/>
      <c r="I48" s="27">
        <f>G48</f>
        <v>-9.7376719997555483E-2</v>
      </c>
      <c r="J48" s="27"/>
      <c r="K48" s="27"/>
      <c r="L48" s="27"/>
      <c r="M48" s="27"/>
      <c r="N48" s="27"/>
      <c r="O48" s="27"/>
      <c r="P48" s="27"/>
      <c r="Q48" s="28">
        <f>+C48-15018.5</f>
        <v>29467.175999999999</v>
      </c>
      <c r="R48" s="27"/>
      <c r="S48" s="27"/>
      <c r="T48" s="27"/>
      <c r="U48" s="27"/>
      <c r="V48" s="27"/>
      <c r="W48" s="27"/>
      <c r="X48" s="27"/>
    </row>
    <row r="49" spans="1:33" ht="12.95" customHeight="1">
      <c r="A49" s="36" t="s">
        <v>35</v>
      </c>
      <c r="B49" s="36"/>
      <c r="C49" s="33">
        <v>44593.546000000002</v>
      </c>
      <c r="D49" s="33"/>
      <c r="E49" s="36">
        <f>+(C49-C$7)/C$8</f>
        <v>10402.410451034208</v>
      </c>
      <c r="F49" s="27">
        <f>ROUND(2*E49,0)/2</f>
        <v>10402.5</v>
      </c>
      <c r="G49" s="27">
        <f>+C49-(C$7+F49*C$8)</f>
        <v>-8.2904299997608177E-2</v>
      </c>
      <c r="H49" s="27"/>
      <c r="I49" s="27">
        <f>G49</f>
        <v>-8.2904299997608177E-2</v>
      </c>
      <c r="J49" s="27"/>
      <c r="K49" s="27"/>
      <c r="L49" s="27"/>
      <c r="M49" s="27"/>
      <c r="N49" s="27"/>
      <c r="O49" s="27"/>
      <c r="P49" s="27"/>
      <c r="Q49" s="28">
        <f>+C49-15018.5</f>
        <v>29575.046000000002</v>
      </c>
      <c r="R49" s="27"/>
      <c r="S49" s="27"/>
      <c r="T49" s="27"/>
      <c r="U49" s="27"/>
      <c r="V49" s="27"/>
      <c r="W49" s="27"/>
      <c r="X49" s="27"/>
      <c r="AC49">
        <v>15</v>
      </c>
      <c r="AE49" t="s">
        <v>34</v>
      </c>
      <c r="AG49" t="s">
        <v>36</v>
      </c>
    </row>
    <row r="50" spans="1:33" ht="12.95" customHeight="1">
      <c r="A50" s="36" t="s">
        <v>35</v>
      </c>
      <c r="B50" s="36"/>
      <c r="C50" s="33">
        <v>44885.646999999997</v>
      </c>
      <c r="D50" s="33"/>
      <c r="E50" s="36">
        <f>+(C50-C$7)/C$8</f>
        <v>10717.92294504856</v>
      </c>
      <c r="F50" s="27">
        <f>ROUND(2*E50,0)/2</f>
        <v>10718</v>
      </c>
      <c r="G50" s="27">
        <f>+C50-(C$7+F50*C$8)</f>
        <v>-7.133736000105273E-2</v>
      </c>
      <c r="H50" s="27"/>
      <c r="I50" s="27">
        <f>G50</f>
        <v>-7.133736000105273E-2</v>
      </c>
      <c r="J50" s="27"/>
      <c r="K50" s="27"/>
      <c r="L50" s="27"/>
      <c r="M50" s="27"/>
      <c r="N50" s="27"/>
      <c r="O50" s="27"/>
      <c r="P50" s="27"/>
      <c r="Q50" s="28">
        <f>+C50-15018.5</f>
        <v>29867.146999999997</v>
      </c>
      <c r="R50" s="27"/>
      <c r="S50" s="27"/>
      <c r="T50" s="27"/>
      <c r="U50" s="27"/>
      <c r="V50" s="27"/>
      <c r="W50" s="27"/>
      <c r="X50" s="27"/>
    </row>
    <row r="51" spans="1:33" ht="12.95" customHeight="1">
      <c r="A51" s="36" t="s">
        <v>35</v>
      </c>
      <c r="B51" s="36"/>
      <c r="C51" s="33">
        <v>45291.608999999997</v>
      </c>
      <c r="D51" s="33"/>
      <c r="E51" s="36">
        <f>+(C51-C$7)/C$8</f>
        <v>11156.422241850199</v>
      </c>
      <c r="F51" s="27">
        <f>ROUND(2*E51,0)/2</f>
        <v>11156.5</v>
      </c>
      <c r="G51" s="27">
        <f>+C51-(C$7+F51*C$8)</f>
        <v>-7.198838000476826E-2</v>
      </c>
      <c r="H51" s="27"/>
      <c r="I51" s="27">
        <f>G51</f>
        <v>-7.198838000476826E-2</v>
      </c>
      <c r="J51" s="27"/>
      <c r="K51" s="27"/>
      <c r="L51" s="27"/>
      <c r="M51" s="27"/>
      <c r="N51" s="27"/>
      <c r="O51" s="27"/>
      <c r="P51" s="27"/>
      <c r="Q51" s="28">
        <f>+C51-15018.5</f>
        <v>30273.108999999997</v>
      </c>
      <c r="R51" s="27"/>
      <c r="S51" s="27"/>
      <c r="T51" s="27"/>
      <c r="U51" s="27"/>
      <c r="V51" s="27"/>
      <c r="W51" s="27"/>
      <c r="X51" s="27"/>
    </row>
    <row r="52" spans="1:33" ht="12.95" customHeight="1">
      <c r="A52" s="36" t="s">
        <v>35</v>
      </c>
      <c r="B52" s="36"/>
      <c r="C52" s="33">
        <v>45622.588000000003</v>
      </c>
      <c r="D52" s="33"/>
      <c r="E52" s="36">
        <f>+(C52-C$7)/C$8</f>
        <v>11513.928754174292</v>
      </c>
      <c r="F52" s="27">
        <f>ROUND(2*E52,0)/2</f>
        <v>11514</v>
      </c>
      <c r="G52" s="27">
        <f>+C52-(C$7+F52*C$8)</f>
        <v>-6.5959279992966913E-2</v>
      </c>
      <c r="H52" s="27"/>
      <c r="I52" s="27">
        <f>G52</f>
        <v>-6.5959279992966913E-2</v>
      </c>
      <c r="J52" s="27"/>
      <c r="K52" s="27"/>
      <c r="L52" s="27"/>
      <c r="M52" s="27"/>
      <c r="N52" s="27"/>
      <c r="O52" s="27"/>
      <c r="P52" s="27"/>
      <c r="Q52" s="28">
        <f>+C52-15018.5</f>
        <v>30604.088000000003</v>
      </c>
      <c r="R52" s="27"/>
      <c r="S52" s="27"/>
      <c r="T52" s="27"/>
      <c r="U52" s="27"/>
      <c r="V52" s="27"/>
      <c r="W52" s="27"/>
      <c r="X52" s="27"/>
      <c r="AC52">
        <v>16</v>
      </c>
      <c r="AE52" t="s">
        <v>34</v>
      </c>
      <c r="AG52" t="s">
        <v>36</v>
      </c>
    </row>
    <row r="53" spans="1:33" ht="12.95" customHeight="1">
      <c r="A53" s="36" t="s">
        <v>35</v>
      </c>
      <c r="B53" s="36"/>
      <c r="C53" s="33">
        <v>46682.625999999997</v>
      </c>
      <c r="D53" s="33"/>
      <c r="E53" s="36">
        <f>+(C53-C$7)/C$8</f>
        <v>12658.927344148267</v>
      </c>
      <c r="F53" s="27">
        <f>ROUND(2*E53,0)/2</f>
        <v>12659</v>
      </c>
      <c r="G53" s="27">
        <f>+C53-(C$7+F53*C$8)</f>
        <v>-6.7264680001244415E-2</v>
      </c>
      <c r="H53" s="27"/>
      <c r="I53" s="27">
        <f>G53</f>
        <v>-6.7264680001244415E-2</v>
      </c>
      <c r="J53" s="27"/>
      <c r="K53" s="27"/>
      <c r="L53" s="27"/>
      <c r="M53" s="27"/>
      <c r="N53" s="27"/>
      <c r="O53" s="27"/>
      <c r="P53" s="27"/>
      <c r="Q53" s="28">
        <f>+C53-15018.5</f>
        <v>31664.125999999997</v>
      </c>
      <c r="R53" s="27"/>
      <c r="S53" s="27"/>
      <c r="T53" s="27"/>
      <c r="U53" s="27"/>
      <c r="V53" s="27"/>
      <c r="W53" s="27"/>
      <c r="X53" s="27"/>
      <c r="AC53">
        <v>16</v>
      </c>
      <c r="AE53" t="s">
        <v>34</v>
      </c>
      <c r="AG53" t="s">
        <v>36</v>
      </c>
    </row>
    <row r="54" spans="1:33" ht="12.95" customHeight="1">
      <c r="A54" s="36" t="s">
        <v>35</v>
      </c>
      <c r="B54" s="36"/>
      <c r="C54" s="33">
        <v>46713.652999999998</v>
      </c>
      <c r="D54" s="33"/>
      <c r="E54" s="36">
        <f>+(C54-C$7)/C$8</f>
        <v>12692.441115589598</v>
      </c>
      <c r="F54" s="27">
        <f>ROUND(2*E54,0)/2</f>
        <v>12692.5</v>
      </c>
      <c r="G54" s="27">
        <f>+C54-(C$7+F54*C$8)</f>
        <v>-5.4515100004209671E-2</v>
      </c>
      <c r="H54" s="27"/>
      <c r="I54" s="27">
        <f>G54</f>
        <v>-5.4515100004209671E-2</v>
      </c>
      <c r="J54" s="27"/>
      <c r="K54" s="27"/>
      <c r="L54" s="27"/>
      <c r="M54" s="27"/>
      <c r="N54" s="27"/>
      <c r="O54" s="27"/>
      <c r="P54" s="27"/>
      <c r="Q54" s="28">
        <f>+C54-15018.5</f>
        <v>31695.152999999998</v>
      </c>
      <c r="R54" s="27"/>
      <c r="S54" s="27"/>
      <c r="T54" s="27"/>
      <c r="U54" s="27"/>
      <c r="V54" s="27"/>
      <c r="W54" s="27"/>
      <c r="X54" s="27"/>
      <c r="AB54" t="s">
        <v>38</v>
      </c>
      <c r="AC54">
        <v>11</v>
      </c>
      <c r="AE54" t="s">
        <v>39</v>
      </c>
      <c r="AG54" t="s">
        <v>36</v>
      </c>
    </row>
    <row r="55" spans="1:33" ht="12.95" customHeight="1">
      <c r="A55" s="36" t="s">
        <v>35</v>
      </c>
      <c r="B55" s="36"/>
      <c r="C55" s="33">
        <v>46756.684999999998</v>
      </c>
      <c r="D55" s="33"/>
      <c r="E55" s="36">
        <f>+(C55-C$7)/C$8</f>
        <v>12738.922071294734</v>
      </c>
      <c r="F55" s="27">
        <f>ROUND(2*E55,0)/2</f>
        <v>12739</v>
      </c>
      <c r="G55" s="27">
        <f>+C55-(C$7+F55*C$8)</f>
        <v>-7.2146279999287799E-2</v>
      </c>
      <c r="H55" s="27"/>
      <c r="I55" s="27">
        <f>G55</f>
        <v>-7.2146279999287799E-2</v>
      </c>
      <c r="J55" s="27"/>
      <c r="K55" s="27"/>
      <c r="L55" s="27"/>
      <c r="M55" s="27"/>
      <c r="N55" s="27"/>
      <c r="O55" s="27"/>
      <c r="P55" s="27"/>
      <c r="Q55" s="28">
        <f>+C55-15018.5</f>
        <v>31738.184999999998</v>
      </c>
      <c r="R55" s="27"/>
      <c r="S55" s="27"/>
      <c r="T55" s="27"/>
      <c r="U55" s="27"/>
      <c r="V55" s="27"/>
      <c r="W55" s="27"/>
      <c r="X55" s="27"/>
      <c r="AC55">
        <v>17</v>
      </c>
      <c r="AE55" t="s">
        <v>34</v>
      </c>
      <c r="AG55" t="s">
        <v>36</v>
      </c>
    </row>
    <row r="56" spans="1:33" ht="12.95" customHeight="1">
      <c r="A56" s="36" t="s">
        <v>35</v>
      </c>
      <c r="B56" s="36"/>
      <c r="C56" s="33">
        <v>46769.648000000001</v>
      </c>
      <c r="D56" s="33"/>
      <c r="E56" s="36">
        <f>+(C56-C$7)/C$8</f>
        <v>12752.924037942945</v>
      </c>
      <c r="F56" s="27">
        <f>ROUND(2*E56,0)/2</f>
        <v>12753</v>
      </c>
      <c r="G56" s="27">
        <f>+C56-(C$7+F56*C$8)</f>
        <v>-7.0325559994671494E-2</v>
      </c>
      <c r="H56" s="27"/>
      <c r="I56" s="27">
        <f>G56</f>
        <v>-7.0325559994671494E-2</v>
      </c>
      <c r="J56" s="27"/>
      <c r="K56" s="27"/>
      <c r="L56" s="27"/>
      <c r="M56" s="27"/>
      <c r="N56" s="27"/>
      <c r="O56" s="27"/>
      <c r="P56" s="27"/>
      <c r="Q56" s="28">
        <f>+C56-15018.5</f>
        <v>31751.148000000001</v>
      </c>
      <c r="R56" s="27"/>
      <c r="S56" s="27"/>
      <c r="T56" s="27"/>
      <c r="U56" s="27"/>
      <c r="V56" s="27"/>
      <c r="W56" s="27"/>
      <c r="X56" s="27"/>
    </row>
    <row r="57" spans="1:33" ht="12.95" customHeight="1">
      <c r="A57" s="36" t="s">
        <v>35</v>
      </c>
      <c r="B57" s="36"/>
      <c r="C57" s="33">
        <v>47062.656000000003</v>
      </c>
      <c r="D57" s="33"/>
      <c r="E57" s="36">
        <f>+(C57-C$7)/C$8</f>
        <v>13069.416226761739</v>
      </c>
      <c r="F57" s="27">
        <f>ROUND(2*E57,0)/2</f>
        <v>13069.5</v>
      </c>
      <c r="G57" s="27">
        <f>+C57-(C$7+F57*C$8)</f>
        <v>-7.7557140000863001E-2</v>
      </c>
      <c r="H57" s="27"/>
      <c r="I57" s="27">
        <f>G57</f>
        <v>-7.7557140000863001E-2</v>
      </c>
      <c r="J57" s="27"/>
      <c r="K57" s="27"/>
      <c r="L57" s="27"/>
      <c r="M57" s="27"/>
      <c r="N57" s="27"/>
      <c r="O57" s="27"/>
      <c r="P57" s="27"/>
      <c r="Q57" s="28">
        <f>+C57-15018.5</f>
        <v>32044.156000000003</v>
      </c>
      <c r="R57" s="27"/>
      <c r="S57" s="27"/>
      <c r="T57" s="27"/>
      <c r="U57" s="27"/>
      <c r="V57" s="27"/>
      <c r="W57" s="27"/>
      <c r="X57" s="27"/>
    </row>
    <row r="58" spans="1:33" ht="12.95" customHeight="1">
      <c r="A58" s="36" t="s">
        <v>35</v>
      </c>
      <c r="B58" s="36"/>
      <c r="C58" s="33">
        <v>47861.644999999997</v>
      </c>
      <c r="D58" s="33"/>
      <c r="E58" s="36">
        <f>+(C58-C$7)/C$8</f>
        <v>13932.443097878357</v>
      </c>
      <c r="F58" s="27">
        <f>ROUND(2*E58,0)/2</f>
        <v>13932.5</v>
      </c>
      <c r="G58" s="27">
        <f>+C58-(C$7+F58*C$8)</f>
        <v>-5.2679899999930058E-2</v>
      </c>
      <c r="H58" s="27"/>
      <c r="I58" s="27">
        <f>G58</f>
        <v>-5.2679899999930058E-2</v>
      </c>
      <c r="J58" s="27"/>
      <c r="K58" s="27"/>
      <c r="L58" s="27"/>
      <c r="M58" s="27"/>
      <c r="N58" s="27"/>
      <c r="O58" s="27"/>
      <c r="P58" s="27"/>
      <c r="Q58" s="28">
        <f>+C58-15018.5</f>
        <v>32843.144999999997</v>
      </c>
      <c r="R58" s="27"/>
      <c r="S58" s="27"/>
      <c r="T58" s="27"/>
      <c r="U58" s="27"/>
      <c r="V58" s="27"/>
      <c r="W58" s="27"/>
      <c r="X58" s="27"/>
      <c r="AC58">
        <v>14</v>
      </c>
      <c r="AE58" t="s">
        <v>40</v>
      </c>
      <c r="AG58" t="s">
        <v>42</v>
      </c>
    </row>
    <row r="59" spans="1:33" ht="12.95" customHeight="1">
      <c r="A59" s="36" t="s">
        <v>35</v>
      </c>
      <c r="B59" s="36"/>
      <c r="C59" s="33">
        <v>48897.624000000003</v>
      </c>
      <c r="D59" s="33"/>
      <c r="E59" s="36">
        <f>+(C59-C$7)/C$8</f>
        <v>15051.454392042022</v>
      </c>
      <c r="F59" s="27">
        <f>ROUND(2*E59,0)/2</f>
        <v>15051.5</v>
      </c>
      <c r="G59" s="27">
        <f>+C59-(C$7+F59*C$8)</f>
        <v>-4.2223779993946664E-2</v>
      </c>
      <c r="H59" s="27"/>
      <c r="I59" s="27">
        <f>G59</f>
        <v>-4.2223779993946664E-2</v>
      </c>
      <c r="J59" s="27"/>
      <c r="K59" s="27"/>
      <c r="L59" s="27"/>
      <c r="M59" s="27"/>
      <c r="N59" s="27"/>
      <c r="O59" s="27"/>
      <c r="P59" s="27"/>
      <c r="Q59" s="28">
        <f>+C59-15018.5</f>
        <v>33879.124000000003</v>
      </c>
      <c r="R59" s="27"/>
      <c r="S59" s="27"/>
      <c r="T59" s="27"/>
      <c r="U59" s="27"/>
      <c r="V59" s="27"/>
      <c r="W59" s="27"/>
      <c r="X59" s="27"/>
    </row>
    <row r="60" spans="1:33" ht="12.95" customHeight="1">
      <c r="A60" s="36" t="s">
        <v>35</v>
      </c>
      <c r="B60" s="36"/>
      <c r="C60" s="33">
        <v>48954.555999999997</v>
      </c>
      <c r="D60" s="33"/>
      <c r="E60" s="36">
        <f>+(C60-C$7)/C$8</f>
        <v>15112.949413658598</v>
      </c>
      <c r="F60" s="27">
        <f>ROUND(2*E60,0)/2</f>
        <v>15113</v>
      </c>
      <c r="G60" s="27">
        <f>+C60-(C$7+F60*C$8)</f>
        <v>-4.683276000287151E-2</v>
      </c>
      <c r="H60" s="27"/>
      <c r="I60" s="27">
        <f>G60</f>
        <v>-4.683276000287151E-2</v>
      </c>
      <c r="J60" s="27"/>
      <c r="K60" s="27"/>
      <c r="L60" s="27"/>
      <c r="M60" s="27"/>
      <c r="N60" s="27"/>
      <c r="O60" s="27"/>
      <c r="P60" s="27"/>
      <c r="Q60" s="28">
        <f>+C60-15018.5</f>
        <v>33936.055999999997</v>
      </c>
      <c r="R60" s="27"/>
      <c r="S60" s="27"/>
      <c r="T60" s="27"/>
      <c r="U60" s="27"/>
      <c r="V60" s="27"/>
      <c r="W60" s="27"/>
      <c r="X60" s="27"/>
      <c r="AC60">
        <v>13</v>
      </c>
      <c r="AE60" t="s">
        <v>43</v>
      </c>
      <c r="AG60" t="s">
        <v>42</v>
      </c>
    </row>
    <row r="61" spans="1:33" ht="12.95" customHeight="1">
      <c r="A61" s="36" t="s">
        <v>35</v>
      </c>
      <c r="B61" s="36"/>
      <c r="C61" s="33">
        <v>49278.593999999997</v>
      </c>
      <c r="D61" s="33"/>
      <c r="E61" s="36">
        <f>+(C61-C$7)/C$8</f>
        <v>15462.958614364601</v>
      </c>
      <c r="F61" s="27">
        <f>ROUND(2*E61,0)/2</f>
        <v>15463</v>
      </c>
      <c r="G61" s="27">
        <f>+C61-(C$7+F61*C$8)</f>
        <v>-3.8314760000503156E-2</v>
      </c>
      <c r="H61" s="27"/>
      <c r="I61" s="27">
        <f>G61</f>
        <v>-3.8314760000503156E-2</v>
      </c>
      <c r="J61" s="27"/>
      <c r="K61" s="27"/>
      <c r="L61" s="27"/>
      <c r="M61" s="27"/>
      <c r="N61" s="27"/>
      <c r="O61" s="27"/>
      <c r="P61" s="27"/>
      <c r="Q61" s="28">
        <f>+C61-15018.5</f>
        <v>34260.093999999997</v>
      </c>
      <c r="R61" s="27"/>
      <c r="S61" s="27"/>
      <c r="T61" s="27"/>
      <c r="U61" s="27"/>
      <c r="V61" s="27"/>
      <c r="W61" s="27"/>
      <c r="X61" s="27"/>
    </row>
    <row r="62" spans="1:33" ht="12.95" customHeight="1">
      <c r="A62" s="36" t="s">
        <v>45</v>
      </c>
      <c r="B62" s="36"/>
      <c r="C62" s="33">
        <v>49554.4764</v>
      </c>
      <c r="D62" s="33"/>
      <c r="E62" s="36">
        <f>+(C62-C$7)/C$8</f>
        <v>15760.952609861593</v>
      </c>
      <c r="F62" s="27">
        <f>ROUND(2*E62,0)/2</f>
        <v>15761</v>
      </c>
      <c r="G62" s="27">
        <f>+C62-(C$7+F62*C$8)</f>
        <v>-4.3873720002011396E-2</v>
      </c>
      <c r="H62" s="27"/>
      <c r="I62" s="27"/>
      <c r="J62" s="27">
        <f>G62</f>
        <v>-4.3873720002011396E-2</v>
      </c>
      <c r="L62" s="27"/>
      <c r="M62" s="27"/>
      <c r="N62" s="27"/>
      <c r="O62" s="27"/>
      <c r="P62" s="27"/>
      <c r="Q62" s="28">
        <f>+C62-15018.5</f>
        <v>34535.9764</v>
      </c>
      <c r="R62" s="27"/>
      <c r="S62" s="27"/>
      <c r="T62" s="27"/>
      <c r="U62" s="27"/>
      <c r="V62" s="27"/>
      <c r="W62" s="27"/>
      <c r="X62" s="27"/>
    </row>
    <row r="63" spans="1:33" ht="12.95" customHeight="1">
      <c r="A63" s="36" t="s">
        <v>45</v>
      </c>
      <c r="B63" s="36"/>
      <c r="C63" s="33">
        <v>49567.4378</v>
      </c>
      <c r="D63" s="33"/>
      <c r="E63" s="36">
        <f>+(C63-C$7)/C$8</f>
        <v>15774.952848271998</v>
      </c>
      <c r="F63" s="27">
        <f>ROUND(2*E63,0)/2</f>
        <v>15775</v>
      </c>
      <c r="G63" s="27">
        <f>+C63-(C$7+F63*C$8)</f>
        <v>-4.3653000000631437E-2</v>
      </c>
      <c r="H63" s="27"/>
      <c r="I63" s="27"/>
      <c r="J63" s="27">
        <f>G63</f>
        <v>-4.3653000000631437E-2</v>
      </c>
      <c r="L63" s="27"/>
      <c r="M63" s="27"/>
      <c r="N63" s="27"/>
      <c r="O63" s="27"/>
      <c r="P63" s="27"/>
      <c r="Q63" s="28">
        <f>+C63-15018.5</f>
        <v>34548.9378</v>
      </c>
      <c r="R63" s="27"/>
      <c r="S63" s="27"/>
      <c r="T63" s="27"/>
      <c r="U63" s="27"/>
      <c r="V63" s="27"/>
      <c r="W63" s="27"/>
      <c r="X63" s="27"/>
    </row>
    <row r="64" spans="1:33" ht="12.95" customHeight="1">
      <c r="A64" s="36" t="s">
        <v>45</v>
      </c>
      <c r="B64" s="36"/>
      <c r="C64" s="33">
        <v>49578.549200000001</v>
      </c>
      <c r="D64" s="33"/>
      <c r="E64" s="36">
        <f>+(C64-C$7)/C$8</f>
        <v>15786.954811722968</v>
      </c>
      <c r="F64" s="27">
        <f>ROUND(2*E64,0)/2</f>
        <v>15787</v>
      </c>
      <c r="G64" s="27">
        <f>+C64-(C$7+F64*C$8)</f>
        <v>-4.1835239993815776E-2</v>
      </c>
      <c r="H64" s="27"/>
      <c r="I64" s="27"/>
      <c r="J64" s="27">
        <f>G64</f>
        <v>-4.1835239993815776E-2</v>
      </c>
      <c r="L64" s="27"/>
      <c r="M64" s="27"/>
      <c r="N64" s="27"/>
      <c r="O64" s="27"/>
      <c r="P64" s="27"/>
      <c r="Q64" s="28">
        <f>+C64-15018.5</f>
        <v>34560.049200000001</v>
      </c>
      <c r="R64" s="27"/>
      <c r="S64" s="27"/>
      <c r="T64" s="27"/>
      <c r="U64" s="27"/>
      <c r="V64" s="27"/>
      <c r="W64" s="27"/>
      <c r="X64" s="27"/>
    </row>
    <row r="65" spans="1:24" ht="12.95" customHeight="1">
      <c r="A65" s="36" t="s">
        <v>45</v>
      </c>
      <c r="B65" s="36"/>
      <c r="C65" s="33">
        <v>49585.492299999998</v>
      </c>
      <c r="D65" s="33"/>
      <c r="E65" s="36">
        <f>+(C65-C$7)/C$8</f>
        <v>15794.454391653164</v>
      </c>
      <c r="F65" s="27">
        <f>ROUND(2*E65,0)/2</f>
        <v>15794.5</v>
      </c>
      <c r="G65" s="27">
        <f>+C65-(C$7+F65*C$8)</f>
        <v>-4.2224140001053456E-2</v>
      </c>
      <c r="H65" s="27"/>
      <c r="I65" s="27"/>
      <c r="J65" s="27">
        <f>G65</f>
        <v>-4.2224140001053456E-2</v>
      </c>
      <c r="L65" s="27"/>
      <c r="M65" s="27"/>
      <c r="N65" s="27"/>
      <c r="O65" s="27"/>
      <c r="P65" s="27"/>
      <c r="Q65" s="28">
        <f>+C65-15018.5</f>
        <v>34566.992299999998</v>
      </c>
      <c r="R65" s="27"/>
      <c r="S65" s="27"/>
      <c r="T65" s="27"/>
      <c r="U65" s="27"/>
      <c r="V65" s="27"/>
      <c r="W65" s="27"/>
      <c r="X65" s="27"/>
    </row>
    <row r="66" spans="1:24" ht="12.95" customHeight="1">
      <c r="A66" s="29" t="s">
        <v>50</v>
      </c>
      <c r="B66" s="32"/>
      <c r="C66" s="33">
        <v>49646.5962</v>
      </c>
      <c r="D66" s="33">
        <v>1.2999999999999999E-3</v>
      </c>
      <c r="E66" s="36">
        <f>+(C66-C$7)/C$8</f>
        <v>15860.455685325573</v>
      </c>
      <c r="F66" s="27">
        <f>ROUND(2*E66,0)/2</f>
        <v>15860.5</v>
      </c>
      <c r="G66" s="27">
        <f>+C66-(C$7+F66*C$8)</f>
        <v>-4.1026459999557119E-2</v>
      </c>
      <c r="H66" s="27"/>
      <c r="I66" s="27"/>
      <c r="J66" s="27">
        <f>G66</f>
        <v>-4.1026459999557119E-2</v>
      </c>
      <c r="L66" s="27"/>
      <c r="M66" s="27"/>
      <c r="N66" s="27"/>
      <c r="O66" s="27"/>
      <c r="P66" s="27"/>
      <c r="Q66" s="28">
        <f>+C66-15018.5</f>
        <v>34628.0962</v>
      </c>
      <c r="R66" s="27"/>
      <c r="S66" s="27"/>
      <c r="T66" s="27"/>
      <c r="U66" s="27"/>
      <c r="V66" s="27"/>
      <c r="W66" s="27"/>
      <c r="X66" s="27"/>
    </row>
    <row r="67" spans="1:24" ht="12.95" customHeight="1">
      <c r="A67" s="29" t="s">
        <v>50</v>
      </c>
      <c r="B67" s="32"/>
      <c r="C67" s="33">
        <v>49688.258300000001</v>
      </c>
      <c r="D67" s="33">
        <v>1.2999999999999999E-3</v>
      </c>
      <c r="E67" s="36">
        <f>+(C67-C$7)/C$8</f>
        <v>15905.456945426962</v>
      </c>
      <c r="F67" s="27">
        <f>ROUND(2*E67,0)/2</f>
        <v>15905.5</v>
      </c>
      <c r="G67" s="27">
        <f>+C67-(C$7+F67*C$8)</f>
        <v>-3.98598600004334E-2</v>
      </c>
      <c r="H67" s="27"/>
      <c r="I67" s="27"/>
      <c r="J67" s="27">
        <f>G67</f>
        <v>-3.98598600004334E-2</v>
      </c>
      <c r="L67" s="27"/>
      <c r="M67" s="27"/>
      <c r="N67" s="27"/>
      <c r="O67" s="27"/>
      <c r="P67" s="27"/>
      <c r="Q67" s="28">
        <f>+C67-15018.5</f>
        <v>34669.758300000001</v>
      </c>
      <c r="R67" s="27"/>
      <c r="S67" s="27"/>
      <c r="T67" s="27"/>
      <c r="U67" s="27"/>
      <c r="V67" s="27"/>
      <c r="W67" s="27"/>
      <c r="X67" s="27"/>
    </row>
    <row r="68" spans="1:24" ht="12.95" customHeight="1">
      <c r="A68" s="36" t="s">
        <v>35</v>
      </c>
      <c r="B68" s="36"/>
      <c r="C68" s="33">
        <v>49899.819000000003</v>
      </c>
      <c r="D68" s="33"/>
      <c r="E68" s="36">
        <f>+(C68-C$7)/C$8</f>
        <v>16133.973945000478</v>
      </c>
      <c r="F68" s="27">
        <f>ROUND(2*E68,0)/2</f>
        <v>16134</v>
      </c>
      <c r="G68" s="27">
        <f>+C68-(C$7+F68*C$8)</f>
        <v>-2.4121679998643231E-2</v>
      </c>
      <c r="H68" s="27"/>
      <c r="I68" s="27">
        <f>G68</f>
        <v>-2.4121679998643231E-2</v>
      </c>
      <c r="J68" s="27"/>
      <c r="K68" s="27"/>
      <c r="L68" s="27"/>
      <c r="M68" s="27"/>
      <c r="N68" s="27"/>
      <c r="O68" s="27"/>
      <c r="P68" s="27"/>
      <c r="Q68" s="28">
        <f>+C68-15018.5</f>
        <v>34881.319000000003</v>
      </c>
      <c r="R68" s="27"/>
      <c r="S68" s="27"/>
      <c r="T68" s="27"/>
      <c r="U68" s="27"/>
      <c r="V68" s="27"/>
      <c r="W68" s="27"/>
      <c r="X68" s="27"/>
    </row>
    <row r="69" spans="1:24" ht="12.95" customHeight="1">
      <c r="A69" s="29" t="s">
        <v>50</v>
      </c>
      <c r="B69" s="32"/>
      <c r="C69" s="33">
        <v>49948.410900000003</v>
      </c>
      <c r="D69" s="33">
        <v>1.2999999999999999E-3</v>
      </c>
      <c r="E69" s="36">
        <f>+(C69-C$7)/C$8</f>
        <v>16186.460419055329</v>
      </c>
      <c r="F69" s="27">
        <f>ROUND(2*E69,0)/2</f>
        <v>16186.5</v>
      </c>
      <c r="G69" s="27">
        <f>+C69-(C$7+F69*C$8)</f>
        <v>-3.6643979998189025E-2</v>
      </c>
      <c r="H69" s="27"/>
      <c r="I69" s="27"/>
      <c r="J69" s="27">
        <f>G69</f>
        <v>-3.6643979998189025E-2</v>
      </c>
      <c r="L69" s="27"/>
      <c r="M69" s="27"/>
      <c r="N69" s="27"/>
      <c r="O69" s="27"/>
      <c r="P69" s="27"/>
      <c r="Q69" s="28">
        <f>+C69-15018.5</f>
        <v>34929.910900000003</v>
      </c>
      <c r="R69" s="27"/>
      <c r="S69" s="27"/>
      <c r="T69" s="27"/>
      <c r="U69" s="27"/>
      <c r="V69" s="27"/>
      <c r="W69" s="27"/>
      <c r="X69" s="27"/>
    </row>
    <row r="70" spans="1:24" ht="12.95" customHeight="1">
      <c r="A70" s="29" t="s">
        <v>50</v>
      </c>
      <c r="B70" s="32"/>
      <c r="C70" s="33">
        <v>49954.429799999998</v>
      </c>
      <c r="D70" s="33">
        <v>1.2999999999999999E-3</v>
      </c>
      <c r="E70" s="36">
        <f>+(C70-C$7)/C$8</f>
        <v>16192.961725624706</v>
      </c>
      <c r="F70" s="27">
        <f>ROUND(2*E70,0)/2</f>
        <v>16193</v>
      </c>
      <c r="G70" s="27">
        <f>+C70-(C$7+F70*C$8)</f>
        <v>-3.543436000472866E-2</v>
      </c>
      <c r="H70" s="27"/>
      <c r="I70" s="27"/>
      <c r="J70" s="27">
        <f>G70</f>
        <v>-3.543436000472866E-2</v>
      </c>
      <c r="L70" s="27"/>
      <c r="M70" s="27"/>
      <c r="N70" s="27"/>
      <c r="O70" s="27"/>
      <c r="P70" s="27"/>
      <c r="Q70" s="28">
        <f>+C70-15018.5</f>
        <v>34935.929799999998</v>
      </c>
      <c r="R70" s="27"/>
      <c r="S70" s="27"/>
      <c r="T70" s="27"/>
      <c r="U70" s="27"/>
      <c r="V70" s="27"/>
      <c r="W70" s="27"/>
      <c r="X70" s="27"/>
    </row>
    <row r="71" spans="1:24" ht="12.95" customHeight="1">
      <c r="A71" s="36" t="s">
        <v>35</v>
      </c>
      <c r="B71" s="36"/>
      <c r="C71" s="33">
        <v>49983.599000000002</v>
      </c>
      <c r="D71" s="33"/>
      <c r="E71" s="36">
        <f>+(C71-C$7)/C$8</f>
        <v>16224.468796947313</v>
      </c>
      <c r="F71" s="27">
        <f>ROUND(2*E71,0)/2</f>
        <v>16224.5</v>
      </c>
      <c r="G71" s="27">
        <f>+C71-(C$7+F71*C$8)</f>
        <v>-2.8887740001664497E-2</v>
      </c>
      <c r="H71" s="27"/>
      <c r="I71" s="27">
        <f>G71</f>
        <v>-2.8887740001664497E-2</v>
      </c>
      <c r="J71" s="27"/>
      <c r="K71" s="27"/>
      <c r="L71" s="27"/>
      <c r="M71" s="27"/>
      <c r="N71" s="27"/>
      <c r="O71" s="27"/>
      <c r="P71" s="27"/>
      <c r="Q71" s="28">
        <f>+C71-15018.5</f>
        <v>34965.099000000002</v>
      </c>
      <c r="R71" s="27"/>
      <c r="S71" s="27"/>
      <c r="T71" s="27"/>
      <c r="U71" s="27"/>
      <c r="V71" s="27"/>
      <c r="W71" s="27"/>
      <c r="X71" s="27"/>
    </row>
    <row r="72" spans="1:24" ht="12.95" customHeight="1">
      <c r="A72" s="36" t="s">
        <v>35</v>
      </c>
      <c r="B72" s="36"/>
      <c r="C72" s="33">
        <v>49989.608</v>
      </c>
      <c r="D72" s="33"/>
      <c r="E72" s="36">
        <f>+(C72-C$7)/C$8</f>
        <v>16230.959410045289</v>
      </c>
      <c r="F72" s="27">
        <f>ROUND(2*E72,0)/2</f>
        <v>16231</v>
      </c>
      <c r="G72" s="27">
        <f>+C72-(C$7+F72*C$8)</f>
        <v>-3.7578119998215698E-2</v>
      </c>
      <c r="H72" s="27"/>
      <c r="I72" s="27">
        <f>G72</f>
        <v>-3.7578119998215698E-2</v>
      </c>
      <c r="J72" s="27"/>
      <c r="K72" s="27"/>
      <c r="L72" s="27"/>
      <c r="M72" s="27"/>
      <c r="N72" s="27"/>
      <c r="O72" s="27"/>
      <c r="P72" s="27"/>
      <c r="Q72" s="28">
        <f>+C72-15018.5</f>
        <v>34971.108</v>
      </c>
      <c r="R72" s="27"/>
      <c r="S72" s="27"/>
      <c r="T72" s="27"/>
      <c r="U72" s="27"/>
      <c r="V72" s="27"/>
      <c r="W72" s="27"/>
      <c r="X72" s="27"/>
    </row>
    <row r="73" spans="1:24" ht="12.95" customHeight="1">
      <c r="A73" s="36" t="s">
        <v>35</v>
      </c>
      <c r="B73" s="36"/>
      <c r="C73" s="33">
        <v>50020.625999999997</v>
      </c>
      <c r="D73" s="33"/>
      <c r="E73" s="36">
        <f>+(C73-C$7)/C$8</f>
        <v>16264.463460148972</v>
      </c>
      <c r="F73" s="27">
        <f>ROUND(2*E73,0)/2</f>
        <v>16264.5</v>
      </c>
      <c r="G73" s="27">
        <f>+C73-(C$7+F73*C$8)</f>
        <v>-3.3828539999376517E-2</v>
      </c>
      <c r="H73" s="27"/>
      <c r="I73" s="27">
        <f>G73</f>
        <v>-3.3828539999376517E-2</v>
      </c>
      <c r="J73" s="27"/>
      <c r="K73" s="27"/>
      <c r="L73" s="27"/>
      <c r="M73" s="27"/>
      <c r="N73" s="27"/>
      <c r="O73" s="27"/>
      <c r="P73" s="27"/>
      <c r="Q73" s="28">
        <f>+C73-15018.5</f>
        <v>35002.125999999997</v>
      </c>
      <c r="R73" s="27"/>
      <c r="S73" s="27"/>
      <c r="T73" s="27"/>
      <c r="U73" s="27"/>
      <c r="V73" s="27"/>
      <c r="W73" s="27"/>
      <c r="X73" s="27"/>
    </row>
    <row r="74" spans="1:24" ht="12.95" customHeight="1">
      <c r="A74" s="36" t="s">
        <v>35</v>
      </c>
      <c r="B74" s="36"/>
      <c r="C74" s="33">
        <v>50044.7</v>
      </c>
      <c r="D74" s="33"/>
      <c r="E74" s="36">
        <f>+(C74-C$7)/C$8</f>
        <v>16290.466958188697</v>
      </c>
      <c r="F74" s="27">
        <f>ROUND(2*E74,0)/2</f>
        <v>16290.5</v>
      </c>
      <c r="G74" s="27">
        <f>+C74-(C$7+F74*C$8)</f>
        <v>-3.0590059999667574E-2</v>
      </c>
      <c r="H74" s="27"/>
      <c r="I74" s="27">
        <f>G74</f>
        <v>-3.0590059999667574E-2</v>
      </c>
      <c r="J74" s="27"/>
      <c r="K74" s="27"/>
      <c r="L74" s="27"/>
      <c r="M74" s="27"/>
      <c r="N74" s="27"/>
      <c r="O74" s="27"/>
      <c r="P74" s="27"/>
      <c r="Q74" s="28">
        <f>+C74-15018.5</f>
        <v>35026.199999999997</v>
      </c>
      <c r="R74" s="27"/>
      <c r="S74" s="27"/>
      <c r="T74" s="27"/>
      <c r="U74" s="27"/>
      <c r="V74" s="27"/>
      <c r="W74" s="27"/>
      <c r="X74" s="27"/>
    </row>
    <row r="75" spans="1:24" ht="12.95" customHeight="1">
      <c r="A75" s="29" t="s">
        <v>50</v>
      </c>
      <c r="B75" s="32"/>
      <c r="C75" s="33">
        <v>50081.264999999999</v>
      </c>
      <c r="D75" s="33">
        <v>8.0000000000000004E-4</v>
      </c>
      <c r="E75" s="36">
        <f>+(C75-C$7)/C$8</f>
        <v>16329.96259272482</v>
      </c>
      <c r="F75" s="27">
        <f>ROUND(2*E75,0)/2</f>
        <v>16330</v>
      </c>
      <c r="G75" s="27">
        <f>+C75-(C$7+F75*C$8)</f>
        <v>-3.4631599999556784E-2</v>
      </c>
      <c r="H75" s="27"/>
      <c r="I75" s="27"/>
      <c r="J75" s="27">
        <f>G75</f>
        <v>-3.4631599999556784E-2</v>
      </c>
      <c r="L75" s="27"/>
      <c r="M75" s="27"/>
      <c r="N75" s="27"/>
      <c r="O75" s="27"/>
      <c r="P75" s="27"/>
      <c r="Q75" s="28">
        <f>+C75-15018.5</f>
        <v>35062.764999999999</v>
      </c>
      <c r="R75" s="27"/>
      <c r="S75" s="27"/>
      <c r="T75" s="27"/>
      <c r="U75" s="27"/>
      <c r="V75" s="27"/>
      <c r="W75" s="27"/>
      <c r="X75" s="27"/>
    </row>
    <row r="76" spans="1:24" ht="12.95" customHeight="1">
      <c r="A76" s="34" t="s">
        <v>50</v>
      </c>
      <c r="B76" s="35" t="s">
        <v>47</v>
      </c>
      <c r="C76" s="34">
        <v>50346.5092</v>
      </c>
      <c r="D76" s="34">
        <v>2.0000000000000001E-4</v>
      </c>
      <c r="E76" s="36">
        <f>+(C76-C$7)/C$8</f>
        <v>16616.465751101008</v>
      </c>
      <c r="F76" s="27">
        <f>ROUND(2*E76,0)/2</f>
        <v>16616.5</v>
      </c>
      <c r="G76" s="27">
        <f>+C76-(C$7+F76*C$8)</f>
        <v>-3.1707579997600988E-2</v>
      </c>
      <c r="H76" s="27"/>
      <c r="I76" s="27"/>
      <c r="J76" s="27">
        <f>G76</f>
        <v>-3.1707579997600988E-2</v>
      </c>
      <c r="L76" s="27"/>
      <c r="M76" s="27"/>
      <c r="N76" s="27"/>
      <c r="O76" s="27"/>
      <c r="P76" s="27"/>
      <c r="Q76" s="28">
        <f>+C76-15018.5</f>
        <v>35328.0092</v>
      </c>
      <c r="R76" s="27"/>
      <c r="S76" s="27"/>
      <c r="T76" s="27"/>
      <c r="U76" s="27"/>
      <c r="V76" s="27"/>
      <c r="W76" s="27"/>
      <c r="X76" s="27"/>
    </row>
    <row r="77" spans="1:24" ht="12.95" customHeight="1">
      <c r="A77" s="69" t="s">
        <v>273</v>
      </c>
      <c r="B77" s="36" t="s">
        <v>47</v>
      </c>
      <c r="C77" s="33">
        <v>50370.591</v>
      </c>
      <c r="D77" s="33" t="s">
        <v>96</v>
      </c>
      <c r="E77" s="27">
        <f>+(C77-C$7)/C$8</f>
        <v>16642.477674300022</v>
      </c>
      <c r="F77" s="27">
        <f>ROUND(2*E77,0)/2</f>
        <v>16642.5</v>
      </c>
      <c r="G77" s="27">
        <f>+C77-(C$7+F77*C$8)</f>
        <v>-2.0669099998485763E-2</v>
      </c>
      <c r="H77" s="27"/>
      <c r="I77" s="27">
        <f>G77</f>
        <v>-2.0669099998485763E-2</v>
      </c>
      <c r="J77" s="27"/>
      <c r="L77" s="27"/>
      <c r="M77" s="27"/>
      <c r="N77" s="27"/>
      <c r="O77" s="27"/>
      <c r="P77" s="27"/>
      <c r="Q77" s="28">
        <f>+C77-15018.5</f>
        <v>35352.091</v>
      </c>
      <c r="V77" s="27"/>
      <c r="W77" s="27"/>
      <c r="X77" s="27"/>
    </row>
    <row r="78" spans="1:24" ht="12.95" customHeight="1">
      <c r="A78" s="36" t="s">
        <v>41</v>
      </c>
      <c r="B78" s="36"/>
      <c r="C78" s="33">
        <v>50380.300900000002</v>
      </c>
      <c r="D78" s="33">
        <v>6.9999999999999999E-4</v>
      </c>
      <c r="E78" s="36">
        <f>+(C78-C$7)/C$8</f>
        <v>16652.965809450638</v>
      </c>
      <c r="F78" s="27">
        <f>ROUND(2*E78,0)/2</f>
        <v>16653</v>
      </c>
      <c r="G78" s="27">
        <f>+C78-(C$7+F78*C$8)</f>
        <v>-3.1653559999540448E-2</v>
      </c>
      <c r="H78" s="27"/>
      <c r="I78" s="27"/>
      <c r="J78" s="27">
        <f>G78</f>
        <v>-3.1653559999540448E-2</v>
      </c>
      <c r="K78" s="27"/>
      <c r="L78" s="27"/>
      <c r="M78" s="27"/>
      <c r="N78" s="27"/>
      <c r="O78" s="27"/>
      <c r="P78" s="27"/>
      <c r="Q78" s="28">
        <f>+C78-15018.5</f>
        <v>35361.800900000002</v>
      </c>
      <c r="R78" s="27"/>
      <c r="S78" s="27"/>
      <c r="T78" s="27"/>
      <c r="U78" s="27"/>
      <c r="V78" s="27"/>
      <c r="W78" s="27"/>
      <c r="X78" s="27"/>
    </row>
    <row r="79" spans="1:24" ht="12.95" customHeight="1">
      <c r="A79" s="34" t="s">
        <v>50</v>
      </c>
      <c r="B79" s="35" t="s">
        <v>47</v>
      </c>
      <c r="C79" s="34">
        <v>50380.301599999999</v>
      </c>
      <c r="D79" s="34">
        <v>2.9999999999999997E-4</v>
      </c>
      <c r="E79" s="36">
        <f>+(C79-C$7)/C$8</f>
        <v>16652.966565554674</v>
      </c>
      <c r="F79" s="27">
        <f>ROUND(2*E79,0)/2</f>
        <v>16653</v>
      </c>
      <c r="G79" s="27">
        <f>+C79-(C$7+F79*C$8)</f>
        <v>-3.095356000267202E-2</v>
      </c>
      <c r="H79" s="27"/>
      <c r="I79" s="27"/>
      <c r="J79" s="27">
        <f>G79</f>
        <v>-3.095356000267202E-2</v>
      </c>
      <c r="L79" s="27"/>
      <c r="M79" s="27"/>
      <c r="N79" s="27"/>
      <c r="O79" s="27"/>
      <c r="P79" s="27"/>
      <c r="Q79" s="28">
        <f>+C79-15018.5</f>
        <v>35361.801599999999</v>
      </c>
      <c r="R79" s="27"/>
      <c r="S79" s="27"/>
      <c r="T79" s="27"/>
      <c r="U79" s="27"/>
      <c r="V79" s="27"/>
      <c r="W79" s="27"/>
      <c r="X79" s="27"/>
    </row>
    <row r="80" spans="1:24" ht="12.95" customHeight="1">
      <c r="A80" s="36" t="s">
        <v>44</v>
      </c>
      <c r="B80" s="36"/>
      <c r="C80" s="33">
        <v>50391.415000000001</v>
      </c>
      <c r="D80" s="33">
        <v>5.0000000000000001E-3</v>
      </c>
      <c r="E80" s="36">
        <f>+(C80-C$7)/C$8</f>
        <v>16664.970689302896</v>
      </c>
      <c r="F80" s="27">
        <f>ROUND(2*E80,0)/2</f>
        <v>16665</v>
      </c>
      <c r="G80" s="27">
        <f>+C80-(C$7+F80*C$8)</f>
        <v>-2.7135799995448906E-2</v>
      </c>
      <c r="H80" s="27"/>
      <c r="I80" s="27">
        <f>G80</f>
        <v>-2.7135799995448906E-2</v>
      </c>
      <c r="J80" s="27"/>
      <c r="L80" s="27"/>
      <c r="M80" s="27"/>
      <c r="N80" s="27"/>
      <c r="O80" s="27"/>
      <c r="P80" s="27"/>
      <c r="Q80" s="28">
        <f>+C80-15018.5</f>
        <v>35372.915000000001</v>
      </c>
      <c r="R80" s="27"/>
      <c r="S80" s="27"/>
      <c r="T80" s="27"/>
      <c r="U80" s="27"/>
      <c r="V80" s="27"/>
      <c r="W80" s="27"/>
      <c r="X80" s="27"/>
    </row>
    <row r="81" spans="1:24" ht="12.95" customHeight="1">
      <c r="A81" s="69" t="s">
        <v>273</v>
      </c>
      <c r="B81" s="36" t="s">
        <v>47</v>
      </c>
      <c r="C81" s="33">
        <v>51100.5766</v>
      </c>
      <c r="D81" s="33" t="s">
        <v>96</v>
      </c>
      <c r="E81" s="27">
        <f>+(C81-C$7)/C$8</f>
        <v>17430.970617667441</v>
      </c>
      <c r="F81" s="27">
        <f>ROUND(2*E81,0)/2</f>
        <v>17431</v>
      </c>
      <c r="G81" s="27">
        <f>+C81-(C$7+F81*C$8)</f>
        <v>-2.7202119999856222E-2</v>
      </c>
      <c r="H81" s="27"/>
      <c r="I81" s="27"/>
      <c r="J81" s="27">
        <f>G81</f>
        <v>-2.7202119999856222E-2</v>
      </c>
      <c r="L81" s="27"/>
      <c r="M81" s="27"/>
      <c r="N81" s="27"/>
      <c r="O81" s="27"/>
      <c r="P81" s="27"/>
      <c r="Q81" s="28">
        <f>+C81-15018.5</f>
        <v>36082.0766</v>
      </c>
      <c r="V81" s="27"/>
      <c r="W81" s="27"/>
      <c r="X81" s="27"/>
    </row>
    <row r="82" spans="1:24" ht="12.95" customHeight="1">
      <c r="A82" s="69" t="s">
        <v>273</v>
      </c>
      <c r="B82" s="36" t="s">
        <v>47</v>
      </c>
      <c r="C82" s="33">
        <v>51156.592299999997</v>
      </c>
      <c r="D82" s="33" t="s">
        <v>96</v>
      </c>
      <c r="E82" s="27">
        <f>+(C82-C$7)/C$8</f>
        <v>17491.475899097353</v>
      </c>
      <c r="F82" s="27">
        <f>ROUND(2*E82,0)/2</f>
        <v>17491.5</v>
      </c>
      <c r="G82" s="27">
        <f>+C82-(C$7+F82*C$8)</f>
        <v>-2.2312580003926996E-2</v>
      </c>
      <c r="H82" s="27"/>
      <c r="I82" s="27"/>
      <c r="J82" s="27">
        <f>G82</f>
        <v>-2.2312580003926996E-2</v>
      </c>
      <c r="L82" s="27"/>
      <c r="M82" s="27"/>
      <c r="N82" s="27"/>
      <c r="O82" s="27"/>
      <c r="P82" s="27"/>
      <c r="Q82" s="28">
        <f>+C82-15018.5</f>
        <v>36138.092299999997</v>
      </c>
      <c r="V82" s="27"/>
      <c r="W82" s="27"/>
      <c r="X82" s="27"/>
    </row>
    <row r="83" spans="1:24" ht="12.95" customHeight="1">
      <c r="A83" s="69" t="s">
        <v>295</v>
      </c>
      <c r="B83" s="36" t="s">
        <v>47</v>
      </c>
      <c r="C83" s="33">
        <v>51509.319499999998</v>
      </c>
      <c r="D83" s="33" t="s">
        <v>96</v>
      </c>
      <c r="E83" s="27">
        <f>+(C83-C$7)/C$8</f>
        <v>17872.473699785132</v>
      </c>
      <c r="F83" s="27">
        <f>ROUND(2*E83,0)/2</f>
        <v>17872.5</v>
      </c>
      <c r="G83" s="27">
        <f>+C83-(C$7+F83*C$8)</f>
        <v>-2.4348699997062795E-2</v>
      </c>
      <c r="H83" s="27"/>
      <c r="I83" s="27"/>
      <c r="J83" s="27">
        <f>G83</f>
        <v>-2.4348699997062795E-2</v>
      </c>
      <c r="L83" s="27"/>
      <c r="M83" s="27"/>
      <c r="N83" s="27"/>
      <c r="O83" s="27"/>
      <c r="P83" s="27"/>
      <c r="Q83" s="28">
        <f>+C83-15018.5</f>
        <v>36490.819499999998</v>
      </c>
      <c r="V83" s="27"/>
      <c r="W83" s="27"/>
      <c r="X83" s="27"/>
    </row>
    <row r="84" spans="1:24" ht="12.95" customHeight="1">
      <c r="A84" s="69" t="s">
        <v>273</v>
      </c>
      <c r="B84" s="36" t="s">
        <v>47</v>
      </c>
      <c r="C84" s="33">
        <v>51805.574500000002</v>
      </c>
      <c r="D84" s="33" t="s">
        <v>96</v>
      </c>
      <c r="E84" s="27">
        <f>+(C84-C$7)/C$8</f>
        <v>18192.4731311949</v>
      </c>
      <c r="F84" s="27">
        <f>ROUND(2*E84,0)/2</f>
        <v>18192.5</v>
      </c>
      <c r="G84" s="27">
        <f>+C84-(C$7+F84*C$8)</f>
        <v>-2.4875099996279459E-2</v>
      </c>
      <c r="H84" s="27"/>
      <c r="I84" s="27"/>
      <c r="J84" s="27">
        <f>G84</f>
        <v>-2.4875099996279459E-2</v>
      </c>
      <c r="L84" s="27"/>
      <c r="M84" s="27"/>
      <c r="N84" s="27"/>
      <c r="O84" s="27"/>
      <c r="P84" s="27"/>
      <c r="Q84" s="28">
        <f>+C84-15018.5</f>
        <v>36787.074500000002</v>
      </c>
      <c r="V84" s="27"/>
      <c r="W84" s="27"/>
      <c r="X84" s="27"/>
    </row>
    <row r="85" spans="1:24" ht="12.95" customHeight="1">
      <c r="A85" s="69" t="s">
        <v>273</v>
      </c>
      <c r="B85" s="36" t="s">
        <v>47</v>
      </c>
      <c r="C85" s="33">
        <v>52179.598299999998</v>
      </c>
      <c r="D85" s="33" t="s">
        <v>96</v>
      </c>
      <c r="E85" s="27">
        <f>+(C85-C$7)/C$8</f>
        <v>18596.474425126537</v>
      </c>
      <c r="F85" s="27">
        <f>ROUND(2*E85,0)/2</f>
        <v>18596.5</v>
      </c>
      <c r="G85" s="27">
        <f>+C85-(C$7+F85*C$8)</f>
        <v>-2.3677179997321218E-2</v>
      </c>
      <c r="H85" s="27"/>
      <c r="I85" s="27"/>
      <c r="J85" s="27">
        <f>G85</f>
        <v>-2.3677179997321218E-2</v>
      </c>
      <c r="L85" s="27"/>
      <c r="M85" s="27"/>
      <c r="N85" s="27"/>
      <c r="O85" s="27"/>
      <c r="P85" s="27"/>
      <c r="Q85" s="28">
        <f>+C85-15018.5</f>
        <v>37161.098299999998</v>
      </c>
      <c r="V85" s="27"/>
      <c r="W85" s="27"/>
      <c r="X85" s="27"/>
    </row>
    <row r="86" spans="1:24" ht="12.95" customHeight="1">
      <c r="A86" s="69" t="s">
        <v>273</v>
      </c>
      <c r="B86" s="36" t="s">
        <v>47</v>
      </c>
      <c r="C86" s="33">
        <v>52185.616399999999</v>
      </c>
      <c r="D86" s="33" t="s">
        <v>96</v>
      </c>
      <c r="E86" s="27">
        <f>+(C86-C$7)/C$8</f>
        <v>18602.974867577017</v>
      </c>
      <c r="F86" s="27">
        <f>ROUND(2*E86,0)/2</f>
        <v>18603</v>
      </c>
      <c r="G86" s="27">
        <f>+C86-(C$7+F86*C$8)</f>
        <v>-2.3267559998203069E-2</v>
      </c>
      <c r="H86" s="27"/>
      <c r="I86" s="27"/>
      <c r="J86" s="27">
        <f>G86</f>
        <v>-2.3267559998203069E-2</v>
      </c>
      <c r="L86" s="27"/>
      <c r="M86" s="27"/>
      <c r="N86" s="27"/>
      <c r="O86" s="27"/>
      <c r="P86" s="27"/>
      <c r="Q86" s="28">
        <f>+C86-15018.5</f>
        <v>37167.116399999999</v>
      </c>
      <c r="V86" s="27"/>
      <c r="W86" s="27"/>
      <c r="X86" s="27"/>
    </row>
    <row r="87" spans="1:24" ht="12.95" customHeight="1">
      <c r="A87" s="69" t="s">
        <v>310</v>
      </c>
      <c r="B87" s="36" t="s">
        <v>47</v>
      </c>
      <c r="C87" s="33">
        <v>52195.336799999997</v>
      </c>
      <c r="D87" s="33" t="s">
        <v>96</v>
      </c>
      <c r="E87" s="27">
        <f>+(C87-C$7)/C$8</f>
        <v>18613.474344288214</v>
      </c>
      <c r="F87" s="27">
        <f>ROUND(2*E87,0)/2</f>
        <v>18613.5</v>
      </c>
      <c r="G87" s="27">
        <f>+C87-(C$7+F87*C$8)</f>
        <v>-2.3752020002575591E-2</v>
      </c>
      <c r="H87" s="27"/>
      <c r="I87" s="27"/>
      <c r="J87" s="27">
        <f>G87</f>
        <v>-2.3752020002575591E-2</v>
      </c>
      <c r="L87" s="27"/>
      <c r="M87" s="27"/>
      <c r="N87" s="27"/>
      <c r="O87" s="27"/>
      <c r="P87" s="27"/>
      <c r="Q87" s="28">
        <f>+C87-15018.5</f>
        <v>37176.836799999997</v>
      </c>
      <c r="V87" s="27"/>
      <c r="W87" s="27"/>
      <c r="X87" s="27"/>
    </row>
    <row r="88" spans="1:24" ht="12.95" customHeight="1">
      <c r="A88" s="69" t="s">
        <v>273</v>
      </c>
      <c r="B88" s="36" t="s">
        <v>47</v>
      </c>
      <c r="C88" s="33">
        <v>52210.613499999999</v>
      </c>
      <c r="D88" s="33" t="s">
        <v>96</v>
      </c>
      <c r="E88" s="27">
        <f>+(C88-C$7)/C$8</f>
        <v>18629.975450814072</v>
      </c>
      <c r="F88" s="27">
        <f>ROUND(2*E88,0)/2</f>
        <v>18630</v>
      </c>
      <c r="G88" s="27">
        <f>+C88-(C$7+F88*C$8)</f>
        <v>-2.2727600000507664E-2</v>
      </c>
      <c r="H88" s="27"/>
      <c r="I88" s="27"/>
      <c r="J88" s="27">
        <f>G88</f>
        <v>-2.2727600000507664E-2</v>
      </c>
      <c r="L88" s="27"/>
      <c r="M88" s="27"/>
      <c r="N88" s="27"/>
      <c r="O88" s="27"/>
      <c r="P88" s="27"/>
      <c r="Q88" s="28">
        <f>+C88-15018.5</f>
        <v>37192.113499999999</v>
      </c>
      <c r="V88" s="27"/>
      <c r="W88" s="27"/>
      <c r="X88" s="27"/>
    </row>
    <row r="89" spans="1:24" ht="12.95" customHeight="1">
      <c r="A89" s="69" t="s">
        <v>273</v>
      </c>
      <c r="B89" s="36" t="s">
        <v>47</v>
      </c>
      <c r="C89" s="33">
        <v>52230.517999999996</v>
      </c>
      <c r="D89" s="33" t="s">
        <v>96</v>
      </c>
      <c r="E89" s="27">
        <f>+(C89-C$7)/C$8</f>
        <v>18651.475269154671</v>
      </c>
      <c r="F89" s="27">
        <f>ROUND(2*E89,0)/2</f>
        <v>18651.5</v>
      </c>
      <c r="G89" s="27">
        <f>+C89-(C$7+F89*C$8)</f>
        <v>-2.2895779999089427E-2</v>
      </c>
      <c r="H89" s="27"/>
      <c r="I89" s="27"/>
      <c r="J89" s="27">
        <f>G89</f>
        <v>-2.2895779999089427E-2</v>
      </c>
      <c r="L89" s="27"/>
      <c r="M89" s="27"/>
      <c r="N89" s="27"/>
      <c r="O89" s="27"/>
      <c r="P89" s="27"/>
      <c r="Q89" s="28">
        <f>+C89-15018.5</f>
        <v>37212.017999999996</v>
      </c>
      <c r="V89" s="27"/>
      <c r="W89" s="27"/>
      <c r="X89" s="27"/>
    </row>
    <row r="90" spans="1:24" ht="12.95" customHeight="1">
      <c r="A90" s="69" t="s">
        <v>273</v>
      </c>
      <c r="B90" s="36" t="s">
        <v>47</v>
      </c>
      <c r="C90" s="33">
        <v>52489.740599999997</v>
      </c>
      <c r="D90" s="33" t="s">
        <v>88</v>
      </c>
      <c r="E90" s="27">
        <f>+(C90-C$7)/C$8</f>
        <v>18931.474204560185</v>
      </c>
      <c r="F90" s="27">
        <f>ROUND(2*E90,0)/2</f>
        <v>18931.5</v>
      </c>
      <c r="G90" s="27">
        <f>+C90-(C$7+F90*C$8)</f>
        <v>-2.3881380002421793E-2</v>
      </c>
      <c r="H90" s="27"/>
      <c r="I90" s="27"/>
      <c r="J90" s="27"/>
      <c r="K90" s="27">
        <f>G90</f>
        <v>-2.3881380002421793E-2</v>
      </c>
      <c r="L90" s="27"/>
      <c r="M90" s="27"/>
      <c r="N90" s="27"/>
      <c r="O90" s="27"/>
      <c r="P90" s="27"/>
      <c r="Q90" s="28">
        <f>+C90-15018.5</f>
        <v>37471.240599999997</v>
      </c>
      <c r="V90" s="27"/>
      <c r="W90" s="27"/>
      <c r="X90" s="27"/>
    </row>
    <row r="91" spans="1:24" ht="12.95" customHeight="1">
      <c r="A91" s="69" t="s">
        <v>273</v>
      </c>
      <c r="B91" s="36" t="s">
        <v>47</v>
      </c>
      <c r="C91" s="33">
        <v>52552.695200000002</v>
      </c>
      <c r="D91" s="33" t="s">
        <v>88</v>
      </c>
      <c r="E91" s="27">
        <f>+(C91-C$7)/C$8</f>
        <v>18999.474529296076</v>
      </c>
      <c r="F91" s="27">
        <f>ROUND(2*E91,0)/2</f>
        <v>18999.5</v>
      </c>
      <c r="G91" s="27">
        <f>+C91-(C$7+F91*C$8)</f>
        <v>-2.3580740002216771E-2</v>
      </c>
      <c r="H91" s="27"/>
      <c r="I91" s="27"/>
      <c r="J91" s="27"/>
      <c r="K91" s="27">
        <f>G91</f>
        <v>-2.3580740002216771E-2</v>
      </c>
      <c r="L91" s="27"/>
      <c r="M91" s="27"/>
      <c r="N91" s="27"/>
      <c r="O91" s="27"/>
      <c r="P91" s="27"/>
      <c r="Q91" s="28">
        <f>+C91-15018.5</f>
        <v>37534.195200000002</v>
      </c>
      <c r="V91" s="27"/>
      <c r="W91" s="27"/>
      <c r="X91" s="27"/>
    </row>
    <row r="92" spans="1:24" ht="12.95" customHeight="1">
      <c r="A92" s="69" t="s">
        <v>273</v>
      </c>
      <c r="B92" s="36" t="s">
        <v>47</v>
      </c>
      <c r="C92" s="33">
        <v>52883.6728</v>
      </c>
      <c r="D92" s="33" t="s">
        <v>88</v>
      </c>
      <c r="E92" s="27">
        <f>+(C92-C$7)/C$8</f>
        <v>19356.979529412081</v>
      </c>
      <c r="F92" s="27">
        <f>ROUND(2*E92,0)/2</f>
        <v>19357</v>
      </c>
      <c r="G92" s="27">
        <f>+C92-(C$7+F92*C$8)</f>
        <v>-1.8951639998704195E-2</v>
      </c>
      <c r="H92" s="27"/>
      <c r="I92" s="27"/>
      <c r="J92" s="27"/>
      <c r="K92" s="27">
        <f>G92</f>
        <v>-1.8951639998704195E-2</v>
      </c>
      <c r="L92" s="27"/>
      <c r="M92" s="27"/>
      <c r="N92" s="27"/>
      <c r="O92" s="27"/>
      <c r="P92" s="27"/>
      <c r="Q92" s="28">
        <f>+C92-15018.5</f>
        <v>37865.1728</v>
      </c>
      <c r="V92" s="27"/>
      <c r="W92" s="27"/>
      <c r="X92" s="27"/>
    </row>
    <row r="93" spans="1:24" ht="12.95" customHeight="1">
      <c r="A93" s="34" t="s">
        <v>50</v>
      </c>
      <c r="B93" s="35" t="s">
        <v>47</v>
      </c>
      <c r="C93" s="34">
        <v>52955.421900000001</v>
      </c>
      <c r="D93" s="34">
        <v>2.0000000000000001E-4</v>
      </c>
      <c r="E93" s="36">
        <f>+(C93-C$7)/C$8</f>
        <v>19434.479221245678</v>
      </c>
      <c r="F93" s="27">
        <f>ROUND(2*E93,0)/2</f>
        <v>19434.5</v>
      </c>
      <c r="G93" s="27">
        <f>+C93-(C$7+F93*C$8)</f>
        <v>-1.9236940002883784E-2</v>
      </c>
      <c r="H93" s="27"/>
      <c r="I93" s="27"/>
      <c r="J93" s="27">
        <f>G93</f>
        <v>-1.9236940002883784E-2</v>
      </c>
      <c r="L93" s="27"/>
      <c r="M93" s="27"/>
      <c r="N93" s="27"/>
      <c r="O93" s="27"/>
      <c r="P93" s="27"/>
      <c r="Q93" s="28">
        <f>+C93-15018.5</f>
        <v>37936.921900000001</v>
      </c>
      <c r="R93" s="27"/>
      <c r="S93" s="27"/>
      <c r="T93" s="27"/>
      <c r="U93" s="27"/>
      <c r="V93" s="27"/>
      <c r="W93" s="27"/>
      <c r="X93" s="27"/>
    </row>
    <row r="94" spans="1:24" ht="12.95" customHeight="1">
      <c r="A94" s="69" t="s">
        <v>273</v>
      </c>
      <c r="B94" s="36" t="s">
        <v>47</v>
      </c>
      <c r="C94" s="33">
        <v>52958.6636</v>
      </c>
      <c r="D94" s="33" t="s">
        <v>88</v>
      </c>
      <c r="E94" s="27">
        <f>+(C94-C$7)/C$8</f>
        <v>19437.980739048926</v>
      </c>
      <c r="F94" s="27">
        <f>ROUND(2*E94,0)/2</f>
        <v>19438</v>
      </c>
      <c r="G94" s="27">
        <f>+C94-(C$7+F94*C$8)</f>
        <v>-1.7831760000262875E-2</v>
      </c>
      <c r="H94" s="27"/>
      <c r="I94" s="27"/>
      <c r="J94" s="27"/>
      <c r="K94" s="27">
        <f>G94</f>
        <v>-1.7831760000262875E-2</v>
      </c>
      <c r="L94" s="27"/>
      <c r="M94" s="27"/>
      <c r="N94" s="27"/>
      <c r="O94" s="27"/>
      <c r="P94" s="27"/>
      <c r="Q94" s="28">
        <f>+C94-15018.5</f>
        <v>37940.1636</v>
      </c>
      <c r="V94" s="27"/>
      <c r="W94" s="27"/>
      <c r="X94" s="27"/>
    </row>
    <row r="95" spans="1:24" ht="12.95" customHeight="1">
      <c r="A95" s="69" t="s">
        <v>273</v>
      </c>
      <c r="B95" s="36" t="s">
        <v>47</v>
      </c>
      <c r="C95" s="33">
        <v>53189.654499999997</v>
      </c>
      <c r="D95" s="33" t="s">
        <v>96</v>
      </c>
      <c r="E95" s="27">
        <f>+(C95-C$7)/C$8</f>
        <v>19687.485242469385</v>
      </c>
      <c r="F95" s="27">
        <f>ROUND(2*E95,0)/2</f>
        <v>19687.5</v>
      </c>
      <c r="G95" s="27">
        <f>+C95-(C$7+F95*C$8)</f>
        <v>-1.3662500001373701E-2</v>
      </c>
      <c r="H95" s="27"/>
      <c r="I95" s="27"/>
      <c r="J95" s="27"/>
      <c r="K95" s="27">
        <f>G95</f>
        <v>-1.3662500001373701E-2</v>
      </c>
      <c r="L95" s="27"/>
      <c r="M95" s="27"/>
      <c r="N95" s="27"/>
      <c r="O95" s="27"/>
      <c r="P95" s="27"/>
      <c r="Q95" s="28">
        <f>+C95-15018.5</f>
        <v>38171.154499999997</v>
      </c>
      <c r="V95" s="27"/>
      <c r="W95" s="27"/>
      <c r="X95" s="27"/>
    </row>
    <row r="96" spans="1:24" ht="12.95" customHeight="1">
      <c r="A96" s="34" t="s">
        <v>50</v>
      </c>
      <c r="B96" s="35" t="s">
        <v>47</v>
      </c>
      <c r="C96" s="34">
        <v>53268.348599999998</v>
      </c>
      <c r="D96" s="34">
        <v>1E-4</v>
      </c>
      <c r="E96" s="36">
        <f>+(C96-C$7)/C$8</f>
        <v>19772.486566515574</v>
      </c>
      <c r="F96" s="27">
        <f>ROUND(2*E96,0)/2</f>
        <v>19772.5</v>
      </c>
      <c r="G96" s="27">
        <f>+C96-(C$7+F96*C$8)</f>
        <v>-1.2436700002581347E-2</v>
      </c>
      <c r="H96" s="27"/>
      <c r="I96" s="27"/>
      <c r="J96" s="27">
        <f>G96</f>
        <v>-1.2436700002581347E-2</v>
      </c>
      <c r="L96" s="27"/>
      <c r="M96" s="27"/>
      <c r="N96" s="27"/>
      <c r="O96" s="27"/>
      <c r="P96" s="27"/>
      <c r="Q96" s="28">
        <f>+C96-15018.5</f>
        <v>38249.848599999998</v>
      </c>
      <c r="R96" s="27"/>
      <c r="S96" s="27"/>
      <c r="T96" s="27"/>
      <c r="U96" s="27"/>
      <c r="V96" s="27"/>
      <c r="W96" s="27"/>
      <c r="X96" s="27"/>
    </row>
    <row r="97" spans="1:24" ht="12.95" customHeight="1">
      <c r="A97" s="69" t="s">
        <v>346</v>
      </c>
      <c r="B97" s="36" t="s">
        <v>47</v>
      </c>
      <c r="C97" s="33">
        <v>53277.605900000002</v>
      </c>
      <c r="D97" s="33" t="s">
        <v>96</v>
      </c>
      <c r="E97" s="27">
        <f>+(C97-C$7)/C$8</f>
        <v>19782.48582639774</v>
      </c>
      <c r="F97" s="27">
        <f>ROUND(2*E97,0)/2</f>
        <v>19782.5</v>
      </c>
      <c r="G97" s="27">
        <f>+C97-(C$7+F97*C$8)</f>
        <v>-1.3121899995894637E-2</v>
      </c>
      <c r="H97" s="27"/>
      <c r="I97" s="27"/>
      <c r="J97" s="27"/>
      <c r="K97" s="27">
        <f>G97</f>
        <v>-1.3121899995894637E-2</v>
      </c>
      <c r="L97" s="27"/>
      <c r="M97" s="27"/>
      <c r="N97" s="27"/>
      <c r="O97" s="27"/>
      <c r="P97" s="27"/>
      <c r="Q97" s="28">
        <f>+C97-15018.5</f>
        <v>38259.105900000002</v>
      </c>
      <c r="V97" s="27"/>
      <c r="W97" s="27"/>
      <c r="X97" s="27"/>
    </row>
    <row r="98" spans="1:24" ht="12.95" customHeight="1">
      <c r="A98" s="69" t="s">
        <v>346</v>
      </c>
      <c r="B98" s="36" t="s">
        <v>47</v>
      </c>
      <c r="C98" s="33">
        <v>53340.561099999999</v>
      </c>
      <c r="D98" s="33" t="s">
        <v>96</v>
      </c>
      <c r="E98" s="27">
        <f>+(C98-C$7)/C$8</f>
        <v>19850.486799222796</v>
      </c>
      <c r="F98" s="27">
        <f>ROUND(2*E98,0)/2</f>
        <v>19850.5</v>
      </c>
      <c r="G98" s="27">
        <f>+C98-(C$7+F98*C$8)</f>
        <v>-1.2221260003570933E-2</v>
      </c>
      <c r="H98" s="27"/>
      <c r="I98" s="27"/>
      <c r="J98" s="27"/>
      <c r="K98" s="27">
        <f>G98</f>
        <v>-1.2221260003570933E-2</v>
      </c>
      <c r="L98" s="27"/>
      <c r="M98" s="27"/>
      <c r="N98" s="27"/>
      <c r="O98" s="27"/>
      <c r="P98" s="27"/>
      <c r="Q98" s="28">
        <f>+C98-15018.5</f>
        <v>38322.061099999999</v>
      </c>
      <c r="V98" s="27"/>
      <c r="W98" s="27"/>
      <c r="X98" s="27"/>
    </row>
    <row r="99" spans="1:24" ht="12.95" customHeight="1">
      <c r="A99" s="37" t="s">
        <v>46</v>
      </c>
      <c r="B99" s="38" t="s">
        <v>47</v>
      </c>
      <c r="C99" s="39">
        <v>53345.191700000003</v>
      </c>
      <c r="D99" s="33">
        <v>2.0000000000000001E-4</v>
      </c>
      <c r="E99" s="36">
        <f>+(C99-C$7)/C$8</f>
        <v>19855.4885354537</v>
      </c>
      <c r="F99" s="27">
        <f>ROUND(2*E99,0)/2</f>
        <v>19855.5</v>
      </c>
      <c r="G99" s="27">
        <f>+C99-(C$7+F99*C$8)</f>
        <v>-1.0613859994919039E-2</v>
      </c>
      <c r="H99" s="27"/>
      <c r="I99" s="27"/>
      <c r="J99" s="27"/>
      <c r="K99" s="27">
        <f>G99</f>
        <v>-1.0613859994919039E-2</v>
      </c>
      <c r="L99" s="27"/>
      <c r="M99" s="27"/>
      <c r="N99" s="27"/>
      <c r="O99" s="27"/>
      <c r="P99" s="27"/>
      <c r="Q99" s="28">
        <f>+C99-15018.5</f>
        <v>38326.691700000003</v>
      </c>
      <c r="R99" s="27"/>
      <c r="S99" s="27"/>
      <c r="T99" s="27"/>
      <c r="U99" s="27"/>
      <c r="V99" s="27"/>
      <c r="W99" s="27"/>
      <c r="X99" s="27"/>
    </row>
    <row r="100" spans="1:24" ht="12.95" customHeight="1">
      <c r="A100" s="37" t="s">
        <v>46</v>
      </c>
      <c r="B100" s="38" t="s">
        <v>47</v>
      </c>
      <c r="C100" s="39">
        <v>53347.041899999997</v>
      </c>
      <c r="D100" s="33">
        <v>1E-4</v>
      </c>
      <c r="E100" s="36">
        <f>+(C100-C$7)/C$8</f>
        <v>19857.487026442857</v>
      </c>
      <c r="F100" s="27">
        <f>ROUND(2*E100,0)/2</f>
        <v>19857.5</v>
      </c>
      <c r="G100" s="27">
        <f>+C100-(C$7+F100*C$8)</f>
        <v>-1.2010899998131208E-2</v>
      </c>
      <c r="H100" s="27"/>
      <c r="I100" s="27"/>
      <c r="J100" s="27"/>
      <c r="K100" s="27">
        <f>G100</f>
        <v>-1.2010899998131208E-2</v>
      </c>
      <c r="L100" s="27"/>
      <c r="M100" s="27"/>
      <c r="N100" s="27"/>
      <c r="O100" s="27"/>
      <c r="P100" s="27"/>
      <c r="Q100" s="28">
        <f>+C100-15018.5</f>
        <v>38328.541899999997</v>
      </c>
      <c r="R100" s="27"/>
      <c r="S100" s="27"/>
      <c r="T100" s="27"/>
      <c r="U100" s="27"/>
      <c r="V100" s="27"/>
      <c r="W100" s="27"/>
      <c r="X100" s="27"/>
    </row>
    <row r="101" spans="1:24" ht="12.95" customHeight="1">
      <c r="A101" s="37" t="s">
        <v>46</v>
      </c>
      <c r="B101" s="38" t="s">
        <v>47</v>
      </c>
      <c r="C101" s="39">
        <v>53347.967600000004</v>
      </c>
      <c r="D101" s="33">
        <v>1E-4</v>
      </c>
      <c r="E101" s="36">
        <f>+(C101-C$7)/C$8</f>
        <v>19858.486920026622</v>
      </c>
      <c r="F101" s="27">
        <f>ROUND(2*E101,0)/2</f>
        <v>19858.5</v>
      </c>
      <c r="G101" s="27">
        <f>+C101-(C$7+F101*C$8)</f>
        <v>-1.2109420000342652E-2</v>
      </c>
      <c r="H101" s="27"/>
      <c r="I101" s="27"/>
      <c r="J101" s="27"/>
      <c r="K101" s="27">
        <f>G101</f>
        <v>-1.2109420000342652E-2</v>
      </c>
      <c r="L101" s="27"/>
      <c r="M101" s="27"/>
      <c r="N101" s="27"/>
      <c r="O101" s="27"/>
      <c r="P101" s="27"/>
      <c r="Q101" s="28">
        <f>+C101-15018.5</f>
        <v>38329.467600000004</v>
      </c>
      <c r="R101" s="27"/>
      <c r="S101" s="27"/>
      <c r="T101" s="27"/>
      <c r="U101" s="27"/>
      <c r="V101" s="27"/>
      <c r="W101" s="27"/>
      <c r="X101" s="27"/>
    </row>
    <row r="102" spans="1:24" ht="12.95" customHeight="1">
      <c r="A102" s="37" t="s">
        <v>46</v>
      </c>
      <c r="B102" s="38" t="s">
        <v>47</v>
      </c>
      <c r="C102" s="39">
        <v>53352.136100000003</v>
      </c>
      <c r="D102" s="33">
        <v>4.0000000000000002E-4</v>
      </c>
      <c r="E102" s="36">
        <f>+(C102-C$7)/C$8</f>
        <v>19862.989519577117</v>
      </c>
      <c r="F102" s="27">
        <f>ROUND(2*E102,0)/2</f>
        <v>19863</v>
      </c>
      <c r="G102" s="27">
        <f>+C102-(C$7+F102*C$8)</f>
        <v>-9.7027599986176938E-3</v>
      </c>
      <c r="H102" s="27"/>
      <c r="I102" s="27"/>
      <c r="J102" s="27"/>
      <c r="K102" s="27">
        <f>G102</f>
        <v>-9.7027599986176938E-3</v>
      </c>
      <c r="L102" s="27"/>
      <c r="M102" s="27"/>
      <c r="N102" s="27"/>
      <c r="O102" s="27"/>
      <c r="P102" s="27"/>
      <c r="Q102" s="28">
        <f>+C102-15018.5</f>
        <v>38333.636100000003</v>
      </c>
      <c r="R102" s="27"/>
      <c r="S102" s="27"/>
      <c r="T102" s="27"/>
      <c r="U102" s="27"/>
      <c r="V102" s="27"/>
      <c r="W102" s="27"/>
      <c r="X102" s="27"/>
    </row>
    <row r="103" spans="1:24" ht="12.95" customHeight="1">
      <c r="A103" s="29" t="s">
        <v>50</v>
      </c>
      <c r="B103" s="32"/>
      <c r="C103" s="33">
        <v>53406.294199999997</v>
      </c>
      <c r="D103" s="33">
        <v>1.6999999999999999E-3</v>
      </c>
      <c r="E103" s="36">
        <f>+(C103-C$7)/C$8</f>
        <v>19921.488316918025</v>
      </c>
      <c r="F103" s="27">
        <f>ROUND(2*E103,0)/2</f>
        <v>19921.5</v>
      </c>
      <c r="G103" s="27">
        <f>+C103-(C$7+F103*C$8)</f>
        <v>-1.0816180001711473E-2</v>
      </c>
      <c r="H103" s="27"/>
      <c r="I103" s="27"/>
      <c r="J103" s="27">
        <f>G103</f>
        <v>-1.0816180001711473E-2</v>
      </c>
      <c r="L103" s="27"/>
      <c r="M103" s="27"/>
      <c r="N103" s="27"/>
      <c r="O103" s="27"/>
      <c r="P103" s="27"/>
      <c r="Q103" s="28">
        <f>+C103-15018.5</f>
        <v>38387.794199999997</v>
      </c>
      <c r="R103" s="27"/>
      <c r="S103" s="27"/>
      <c r="T103" s="27"/>
      <c r="U103" s="27"/>
      <c r="V103" s="27"/>
      <c r="W103" s="27"/>
      <c r="X103" s="27"/>
    </row>
    <row r="104" spans="1:24" ht="12.95" customHeight="1">
      <c r="A104" s="69" t="s">
        <v>346</v>
      </c>
      <c r="B104" s="36" t="s">
        <v>47</v>
      </c>
      <c r="C104" s="33">
        <v>53632.65</v>
      </c>
      <c r="D104" s="33" t="s">
        <v>96</v>
      </c>
      <c r="E104" s="27">
        <f>+(C104-C$7)/C$8</f>
        <v>20165.986223438769</v>
      </c>
      <c r="F104" s="27">
        <f>ROUND(2*E104,0)/2</f>
        <v>20166</v>
      </c>
      <c r="G104" s="27">
        <f>+C104-(C$7+F104*C$8)</f>
        <v>-1.2754319999658037E-2</v>
      </c>
      <c r="H104" s="27"/>
      <c r="I104" s="27"/>
      <c r="J104" s="27"/>
      <c r="K104" s="27">
        <f>G104</f>
        <v>-1.2754319999658037E-2</v>
      </c>
      <c r="L104" s="27"/>
      <c r="M104" s="27"/>
      <c r="N104" s="27"/>
      <c r="O104" s="27"/>
      <c r="P104" s="27"/>
      <c r="Q104" s="28">
        <f>+C104-15018.5</f>
        <v>38614.15</v>
      </c>
      <c r="V104" s="27"/>
      <c r="W104" s="27"/>
      <c r="X104" s="27"/>
    </row>
    <row r="105" spans="1:24" ht="12.95" customHeight="1">
      <c r="A105" s="37" t="s">
        <v>46</v>
      </c>
      <c r="B105" s="38" t="s">
        <v>47</v>
      </c>
      <c r="C105" s="39">
        <v>53638.209600000002</v>
      </c>
      <c r="D105" s="33">
        <v>1E-4</v>
      </c>
      <c r="E105" s="36">
        <f>+(C105-C$7)/C$8</f>
        <v>20171.991417743899</v>
      </c>
      <c r="F105" s="27">
        <f>ROUND(2*E105,0)/2</f>
        <v>20172</v>
      </c>
      <c r="G105" s="27">
        <f>+C105-(C$7+F105*C$8)</f>
        <v>-7.9454399965470657E-3</v>
      </c>
      <c r="H105" s="27"/>
      <c r="I105" s="27"/>
      <c r="J105" s="27"/>
      <c r="K105" s="27">
        <f>G105</f>
        <v>-7.9454399965470657E-3</v>
      </c>
      <c r="L105" s="27"/>
      <c r="M105" s="27"/>
      <c r="N105" s="27"/>
      <c r="O105" s="27"/>
      <c r="P105" s="27"/>
      <c r="Q105" s="28">
        <f>+C105-15018.5</f>
        <v>38619.709600000002</v>
      </c>
      <c r="R105" s="27"/>
      <c r="S105" s="27"/>
      <c r="T105" s="27"/>
      <c r="U105" s="27"/>
      <c r="V105" s="27"/>
      <c r="W105" s="27"/>
      <c r="X105" s="27"/>
    </row>
    <row r="106" spans="1:24" ht="12.95" customHeight="1">
      <c r="A106" s="37" t="s">
        <v>46</v>
      </c>
      <c r="B106" s="38" t="s">
        <v>47</v>
      </c>
      <c r="C106" s="39">
        <v>53675.241300000002</v>
      </c>
      <c r="D106" s="33">
        <v>1E-4</v>
      </c>
      <c r="E106" s="36">
        <f>+(C106-C$7)/C$8</f>
        <v>20211.991157644108</v>
      </c>
      <c r="F106" s="27">
        <f>ROUND(2*E106,0)/2</f>
        <v>20212</v>
      </c>
      <c r="G106" s="27">
        <f>+C106-(C$7+F106*C$8)</f>
        <v>-8.1862399965757504E-3</v>
      </c>
      <c r="H106" s="27"/>
      <c r="I106" s="27"/>
      <c r="J106" s="27"/>
      <c r="K106" s="27">
        <f>G106</f>
        <v>-8.1862399965757504E-3</v>
      </c>
      <c r="L106" s="27"/>
      <c r="M106" s="27"/>
      <c r="N106" s="27"/>
      <c r="O106" s="27"/>
      <c r="P106" s="27"/>
      <c r="Q106" s="28">
        <f>+C106-15018.5</f>
        <v>38656.741300000002</v>
      </c>
      <c r="R106" s="27"/>
      <c r="S106" s="27"/>
      <c r="T106" s="27"/>
      <c r="U106" s="27"/>
      <c r="V106" s="27"/>
      <c r="W106" s="27"/>
      <c r="X106" s="27"/>
    </row>
    <row r="107" spans="1:24" ht="12.95" customHeight="1">
      <c r="A107" s="37" t="s">
        <v>46</v>
      </c>
      <c r="B107" s="38" t="s">
        <v>47</v>
      </c>
      <c r="C107" s="39">
        <v>53690.053500000002</v>
      </c>
      <c r="D107" s="33">
        <v>2.0000000000000001E-4</v>
      </c>
      <c r="E107" s="36">
        <f>+(C107-C$7)/C$8</f>
        <v>20227.990535132853</v>
      </c>
      <c r="F107" s="27">
        <f>ROUND(2*E107,0)/2</f>
        <v>20228</v>
      </c>
      <c r="G107" s="27">
        <f>+C107-(C$7+F107*C$8)</f>
        <v>-8.762559991737362E-3</v>
      </c>
      <c r="H107" s="27"/>
      <c r="I107" s="27"/>
      <c r="J107" s="27"/>
      <c r="K107" s="27">
        <f>G107</f>
        <v>-8.762559991737362E-3</v>
      </c>
      <c r="L107" s="27"/>
      <c r="M107" s="27"/>
      <c r="N107" s="27"/>
      <c r="O107" s="27"/>
      <c r="P107" s="27"/>
      <c r="Q107" s="28">
        <f>+C107-15018.5</f>
        <v>38671.553500000002</v>
      </c>
      <c r="R107" s="27"/>
      <c r="S107" s="27"/>
      <c r="T107" s="27"/>
      <c r="U107" s="27"/>
      <c r="V107" s="27"/>
      <c r="W107" s="27"/>
      <c r="X107" s="27"/>
    </row>
    <row r="108" spans="1:24" ht="12.95" customHeight="1">
      <c r="A108" s="69" t="s">
        <v>391</v>
      </c>
      <c r="B108" s="36" t="s">
        <v>47</v>
      </c>
      <c r="C108" s="33">
        <v>53690.054700000001</v>
      </c>
      <c r="D108" s="33" t="s">
        <v>96</v>
      </c>
      <c r="E108" s="27">
        <f>+(C108-C$7)/C$8</f>
        <v>20227.991831311203</v>
      </c>
      <c r="F108" s="27">
        <f>ROUND(2*E108,0)/2</f>
        <v>20228</v>
      </c>
      <c r="G108" s="27">
        <f>+C108-(C$7+F108*C$8)</f>
        <v>-7.5625599929480813E-3</v>
      </c>
      <c r="H108" s="27"/>
      <c r="I108" s="27"/>
      <c r="J108" s="27"/>
      <c r="K108" s="27">
        <f>G108</f>
        <v>-7.5625599929480813E-3</v>
      </c>
      <c r="L108" s="27"/>
      <c r="M108" s="27"/>
      <c r="N108" s="27"/>
      <c r="O108" s="27"/>
      <c r="P108" s="27"/>
      <c r="Q108" s="28">
        <f>+C108-15018.5</f>
        <v>38671.554700000001</v>
      </c>
      <c r="V108" s="27"/>
      <c r="W108" s="27"/>
      <c r="X108" s="27"/>
    </row>
    <row r="109" spans="1:24" ht="12.95" customHeight="1">
      <c r="A109" s="37" t="s">
        <v>46</v>
      </c>
      <c r="B109" s="38" t="s">
        <v>47</v>
      </c>
      <c r="C109" s="39">
        <v>53696.0723</v>
      </c>
      <c r="D109" s="33">
        <v>5.9999999999999995E-4</v>
      </c>
      <c r="E109" s="36">
        <f>+(C109-C$7)/C$8</f>
        <v>20234.49173368737</v>
      </c>
      <c r="F109" s="27">
        <f>ROUND(2*E109,0)/2</f>
        <v>20234.5</v>
      </c>
      <c r="G109" s="27">
        <f>+C109-(C$7+F109*C$8)</f>
        <v>-7.6529399957507849E-3</v>
      </c>
      <c r="H109" s="27"/>
      <c r="I109" s="27"/>
      <c r="J109" s="27"/>
      <c r="K109" s="27">
        <f>G109</f>
        <v>-7.6529399957507849E-3</v>
      </c>
      <c r="L109" s="27"/>
      <c r="M109" s="27"/>
      <c r="N109" s="27"/>
      <c r="O109" s="27"/>
      <c r="P109" s="27"/>
      <c r="Q109" s="28">
        <f>+C109-15018.5</f>
        <v>38677.5723</v>
      </c>
      <c r="R109" s="27"/>
      <c r="S109" s="27"/>
      <c r="T109" s="27"/>
      <c r="U109" s="27"/>
      <c r="V109" s="27"/>
      <c r="W109" s="27"/>
      <c r="X109" s="27"/>
    </row>
    <row r="110" spans="1:24" ht="12.95" customHeight="1">
      <c r="A110" s="37" t="s">
        <v>46</v>
      </c>
      <c r="B110" s="38" t="s">
        <v>47</v>
      </c>
      <c r="C110" s="39">
        <v>53696.998</v>
      </c>
      <c r="D110" s="33">
        <v>2.0000000000000001E-4</v>
      </c>
      <c r="E110" s="36">
        <f>+(C110-C$7)/C$8</f>
        <v>20235.491627271127</v>
      </c>
      <c r="F110" s="27">
        <f>ROUND(2*E110,0)/2</f>
        <v>20235.5</v>
      </c>
      <c r="G110" s="27">
        <f>+C110-(C$7+F110*C$8)</f>
        <v>-7.751459997962229E-3</v>
      </c>
      <c r="H110" s="27"/>
      <c r="I110" s="27"/>
      <c r="J110" s="27"/>
      <c r="K110" s="27">
        <f>G110</f>
        <v>-7.751459997962229E-3</v>
      </c>
      <c r="L110" s="27"/>
      <c r="M110" s="27"/>
      <c r="N110" s="27"/>
      <c r="O110" s="27"/>
      <c r="P110" s="27"/>
      <c r="Q110" s="28">
        <f>+C110-15018.5</f>
        <v>38678.498</v>
      </c>
      <c r="R110" s="27"/>
      <c r="S110" s="27"/>
      <c r="T110" s="27"/>
      <c r="U110" s="27"/>
      <c r="V110" s="27"/>
      <c r="W110" s="27"/>
      <c r="X110" s="27"/>
    </row>
    <row r="111" spans="1:24" ht="12.95" customHeight="1">
      <c r="A111" s="69" t="s">
        <v>346</v>
      </c>
      <c r="B111" s="36" t="s">
        <v>47</v>
      </c>
      <c r="C111" s="33">
        <v>53994.644399999997</v>
      </c>
      <c r="D111" s="33" t="s">
        <v>96</v>
      </c>
      <c r="E111" s="27">
        <f>+(C111-C$7)/C$8</f>
        <v>20556.99397748011</v>
      </c>
      <c r="F111" s="27">
        <f>ROUND(2*E111,0)/2</f>
        <v>20557</v>
      </c>
      <c r="G111" s="27">
        <f>+C111-(C$7+F111*C$8)</f>
        <v>-5.5756400033715181E-3</v>
      </c>
      <c r="H111" s="27"/>
      <c r="I111" s="27"/>
      <c r="J111" s="27"/>
      <c r="K111" s="27">
        <f>G111</f>
        <v>-5.5756400033715181E-3</v>
      </c>
      <c r="L111" s="27"/>
      <c r="M111" s="27"/>
      <c r="N111" s="27"/>
      <c r="O111" s="27"/>
      <c r="P111" s="27"/>
      <c r="Q111" s="28">
        <f>+C111-15018.5</f>
        <v>38976.144399999997</v>
      </c>
      <c r="V111" s="27"/>
      <c r="W111" s="27"/>
      <c r="X111" s="27"/>
    </row>
    <row r="112" spans="1:24" ht="12.95" customHeight="1">
      <c r="A112" s="29" t="s">
        <v>51</v>
      </c>
      <c r="B112" s="38" t="s">
        <v>47</v>
      </c>
      <c r="C112" s="33">
        <v>54024.270499999999</v>
      </c>
      <c r="D112" s="33">
        <v>5.0000000000000001E-4</v>
      </c>
      <c r="E112" s="36">
        <f>+(C112-C$7)/C$8</f>
        <v>20588.994568710263</v>
      </c>
      <c r="F112" s="27">
        <f>ROUND(2*E112,0)/2</f>
        <v>20589</v>
      </c>
      <c r="G112" s="27">
        <f>+C112-(C$7+F112*C$8)</f>
        <v>-5.0282800002605654E-3</v>
      </c>
      <c r="H112" s="27"/>
      <c r="I112" s="27"/>
      <c r="J112" s="27">
        <f>G112</f>
        <v>-5.0282800002605654E-3</v>
      </c>
      <c r="L112" s="27"/>
      <c r="M112" s="27"/>
      <c r="N112" s="27"/>
      <c r="O112" s="27"/>
      <c r="P112" s="27"/>
      <c r="Q112" s="28">
        <f>+C112-15018.5</f>
        <v>39005.770499999999</v>
      </c>
      <c r="R112" s="27"/>
      <c r="S112" s="27"/>
      <c r="T112" s="27"/>
      <c r="U112" s="27"/>
      <c r="V112" s="27"/>
      <c r="W112" s="27"/>
      <c r="X112" s="27"/>
    </row>
    <row r="113" spans="1:24" ht="12.95" customHeight="1">
      <c r="A113" s="33" t="s">
        <v>57</v>
      </c>
      <c r="B113" s="40" t="s">
        <v>47</v>
      </c>
      <c r="C113" s="33">
        <v>54295.530200000001</v>
      </c>
      <c r="D113" s="33">
        <v>2.0000000000000001E-4</v>
      </c>
      <c r="E113" s="36">
        <f>+(C113-C$7)/C$8</f>
        <v>20881.995361150504</v>
      </c>
      <c r="F113" s="27">
        <f>ROUND(2*E113,0)/2</f>
        <v>20882</v>
      </c>
      <c r="G113" s="27">
        <f>+C113-(C$7+F113*C$8)</f>
        <v>-4.2946399989887141E-3</v>
      </c>
      <c r="H113" s="27"/>
      <c r="I113" s="27"/>
      <c r="J113" s="27">
        <f>G113</f>
        <v>-4.2946399989887141E-3</v>
      </c>
      <c r="L113" s="27"/>
      <c r="M113" s="27"/>
      <c r="N113" s="27"/>
      <c r="O113" s="27">
        <f ca="1">+C$11+C$12*F113</f>
        <v>3.9792657055308794E-3</v>
      </c>
      <c r="P113" s="27"/>
      <c r="Q113" s="28">
        <f>+C113-15018.5</f>
        <v>39277.030200000001</v>
      </c>
      <c r="R113" s="27"/>
      <c r="S113" s="27"/>
      <c r="T113" s="27"/>
      <c r="U113" s="27"/>
      <c r="V113" s="27"/>
      <c r="W113" s="27"/>
      <c r="X113" s="27"/>
    </row>
    <row r="114" spans="1:24" ht="12.95" customHeight="1">
      <c r="A114" s="69" t="s">
        <v>346</v>
      </c>
      <c r="B114" s="36" t="s">
        <v>47</v>
      </c>
      <c r="C114" s="33">
        <v>54310.807699999998</v>
      </c>
      <c r="D114" s="33" t="s">
        <v>96</v>
      </c>
      <c r="E114" s="27">
        <f>+(C114-C$7)/C$8</f>
        <v>20898.497331795257</v>
      </c>
      <c r="F114" s="27">
        <f>ROUND(2*E114,0)/2</f>
        <v>20898.5</v>
      </c>
      <c r="G114" s="27">
        <f>+C114-(C$7+F114*C$8)</f>
        <v>-2.4702200025785714E-3</v>
      </c>
      <c r="H114" s="27"/>
      <c r="I114" s="27"/>
      <c r="J114" s="27"/>
      <c r="K114" s="27">
        <f>G114</f>
        <v>-2.4702200025785714E-3</v>
      </c>
      <c r="L114" s="27"/>
      <c r="M114" s="27"/>
      <c r="N114" s="27"/>
      <c r="O114" s="27">
        <f ca="1">+C$11+C$12*F114</f>
        <v>4.0477051254894508E-3</v>
      </c>
      <c r="P114" s="27"/>
      <c r="Q114" s="28">
        <f>+C114-15018.5</f>
        <v>39292.307699999998</v>
      </c>
      <c r="V114" s="27"/>
      <c r="W114" s="27"/>
      <c r="X114" s="27"/>
    </row>
    <row r="115" spans="1:24" ht="12.95" customHeight="1">
      <c r="A115" s="43" t="s">
        <v>80</v>
      </c>
      <c r="B115" s="42" t="s">
        <v>47</v>
      </c>
      <c r="C115" s="31">
        <v>54360.337299999999</v>
      </c>
      <c r="D115" s="41">
        <v>1E-4</v>
      </c>
      <c r="E115" s="36">
        <f>+(C115-C$7)/C$8</f>
        <v>20951.996661217388</v>
      </c>
      <c r="F115" s="27">
        <f>ROUND(2*E115,0)/2</f>
        <v>20952</v>
      </c>
      <c r="G115" s="27">
        <f>+C115-(C$7+F115*C$8)</f>
        <v>-3.0910399946151301E-3</v>
      </c>
      <c r="H115" s="27"/>
      <c r="I115" s="27"/>
      <c r="J115" s="27">
        <f>G115</f>
        <v>-3.0910399946151301E-3</v>
      </c>
      <c r="L115" s="27"/>
      <c r="M115" s="27"/>
      <c r="N115" s="27"/>
      <c r="O115" s="27">
        <f ca="1">+C$11+C$12*F115</f>
        <v>4.2696147599005779E-3</v>
      </c>
      <c r="P115" s="27"/>
      <c r="Q115" s="28">
        <f>+C115-15018.5</f>
        <v>39341.837299999999</v>
      </c>
      <c r="R115" s="27"/>
      <c r="S115" s="27"/>
      <c r="T115" s="27"/>
      <c r="U115" s="27"/>
      <c r="V115" s="27"/>
      <c r="W115" s="27"/>
      <c r="X115" s="27"/>
    </row>
    <row r="116" spans="1:24" ht="12.95" customHeight="1">
      <c r="A116" s="69" t="s">
        <v>429</v>
      </c>
      <c r="B116" s="36" t="s">
        <v>47</v>
      </c>
      <c r="C116" s="33">
        <v>54379.316500000001</v>
      </c>
      <c r="D116" s="33" t="s">
        <v>96</v>
      </c>
      <c r="E116" s="27">
        <f>+(C116-C$7)/C$8</f>
        <v>20972.49701803369</v>
      </c>
      <c r="F116" s="27">
        <f>ROUND(2*E116,0)/2</f>
        <v>20972.5</v>
      </c>
      <c r="G116" s="27">
        <f>+C116-(C$7+F116*C$8)</f>
        <v>-2.7606999938143417E-3</v>
      </c>
      <c r="H116" s="27"/>
      <c r="I116" s="27"/>
      <c r="J116" s="27"/>
      <c r="K116" s="27">
        <f>G116</f>
        <v>-2.7606999938143417E-3</v>
      </c>
      <c r="L116" s="27"/>
      <c r="M116" s="27"/>
      <c r="N116" s="27"/>
      <c r="O116" s="27">
        <f ca="1">+C$11+C$12*F116</f>
        <v>4.3546455543945622E-3</v>
      </c>
      <c r="P116" s="27"/>
      <c r="Q116" s="28">
        <f>+C116-15018.5</f>
        <v>39360.816500000001</v>
      </c>
      <c r="V116" s="27"/>
      <c r="W116" s="27"/>
      <c r="X116" s="27"/>
    </row>
    <row r="117" spans="1:24" ht="12.95" customHeight="1">
      <c r="A117" s="69" t="s">
        <v>435</v>
      </c>
      <c r="B117" s="36" t="s">
        <v>47</v>
      </c>
      <c r="C117" s="33">
        <v>54390.426899999999</v>
      </c>
      <c r="D117" s="33" t="s">
        <v>96</v>
      </c>
      <c r="E117" s="27">
        <f>+(C117-C$7)/C$8</f>
        <v>20984.497901336028</v>
      </c>
      <c r="F117" s="27">
        <f>ROUND(2*E117,0)/2</f>
        <v>20984.5</v>
      </c>
      <c r="G117" s="27">
        <f>+C117-(C$7+F117*C$8)</f>
        <v>-1.9429400053923018E-3</v>
      </c>
      <c r="H117" s="27"/>
      <c r="I117" s="27"/>
      <c r="J117" s="27"/>
      <c r="K117" s="27">
        <f>G117</f>
        <v>-1.9429400053923018E-3</v>
      </c>
      <c r="L117" s="27"/>
      <c r="M117" s="27"/>
      <c r="N117" s="27"/>
      <c r="O117" s="27">
        <f ca="1">+C$11+C$12*F117</f>
        <v>4.404419678000801E-3</v>
      </c>
      <c r="P117" s="27"/>
      <c r="Q117" s="28">
        <f>+C117-15018.5</f>
        <v>39371.926899999999</v>
      </c>
      <c r="V117" s="27"/>
      <c r="W117" s="27"/>
      <c r="X117" s="27"/>
    </row>
    <row r="118" spans="1:24" ht="12.95" customHeight="1">
      <c r="A118" s="29" t="s">
        <v>70</v>
      </c>
      <c r="B118" s="40" t="s">
        <v>47</v>
      </c>
      <c r="C118" s="33">
        <v>54596.8802</v>
      </c>
      <c r="D118" s="33">
        <v>2.0000000000000001E-4</v>
      </c>
      <c r="E118" s="36">
        <f>+(C118-C$7)/C$8</f>
        <v>21207.498149813418</v>
      </c>
      <c r="F118" s="27">
        <f>ROUND(2*E118,0)/2</f>
        <v>21207.5</v>
      </c>
      <c r="G118" s="27">
        <f>+C118-(C$7+F118*C$8)</f>
        <v>-1.712900004349649E-3</v>
      </c>
      <c r="H118" s="27"/>
      <c r="J118" s="27"/>
      <c r="K118" s="27">
        <f>G118</f>
        <v>-1.712900004349649E-3</v>
      </c>
      <c r="L118" s="27"/>
      <c r="M118" s="27"/>
      <c r="O118" s="27">
        <f ca="1">+C$11+C$12*F118</f>
        <v>5.3293888083499885E-3</v>
      </c>
      <c r="P118" s="27"/>
      <c r="Q118" s="28">
        <f>+C118-15018.5</f>
        <v>39578.3802</v>
      </c>
      <c r="R118" s="27"/>
      <c r="S118" s="27"/>
      <c r="T118" s="27"/>
      <c r="U118" s="27"/>
      <c r="V118" s="27"/>
      <c r="W118" s="27"/>
      <c r="X118" s="27"/>
    </row>
    <row r="119" spans="1:24" ht="12.95" customHeight="1">
      <c r="A119" s="34" t="s">
        <v>64</v>
      </c>
      <c r="B119" s="35" t="s">
        <v>47</v>
      </c>
      <c r="C119" s="34">
        <v>54676.499199999998</v>
      </c>
      <c r="D119" s="34">
        <v>1E-4</v>
      </c>
      <c r="E119" s="36">
        <f>+(C119-C$7)/C$8</f>
        <v>21293.498503324459</v>
      </c>
      <c r="F119" s="27">
        <f>ROUND(2*E119,0)/2</f>
        <v>21293.5</v>
      </c>
      <c r="G119" s="27">
        <f>+C119-(C$7+F119*C$8)</f>
        <v>-1.3856200021109544E-3</v>
      </c>
      <c r="H119" s="27"/>
      <c r="I119" s="27"/>
      <c r="J119" s="27">
        <f>G119</f>
        <v>-1.3856200021109544E-3</v>
      </c>
      <c r="L119" s="27"/>
      <c r="M119" s="27"/>
      <c r="N119" s="27"/>
      <c r="O119" s="27">
        <f ca="1">+C$11+C$12*F119</f>
        <v>5.6861033608613387E-3</v>
      </c>
      <c r="P119" s="27"/>
      <c r="Q119" s="28">
        <f>+C119-15018.5</f>
        <v>39657.999199999998</v>
      </c>
      <c r="R119" s="27"/>
      <c r="S119" s="27"/>
      <c r="T119" s="27"/>
      <c r="U119" s="27"/>
      <c r="V119" s="27"/>
      <c r="W119" s="27"/>
      <c r="X119" s="27"/>
    </row>
    <row r="120" spans="1:24" ht="12.95" customHeight="1">
      <c r="A120" s="29" t="s">
        <v>70</v>
      </c>
      <c r="B120" s="40" t="s">
        <v>47</v>
      </c>
      <c r="C120" s="33">
        <v>54680.6656</v>
      </c>
      <c r="D120" s="33">
        <v>2.9999999999999997E-4</v>
      </c>
      <c r="E120" s="36">
        <f>+(C120-C$7)/C$8</f>
        <v>21297.998834562841</v>
      </c>
      <c r="F120" s="27">
        <f>ROUND(2*E120,0)/2</f>
        <v>21298</v>
      </c>
      <c r="G120" s="27">
        <f>+C120-(C$7+F120*C$8)</f>
        <v>-1.0789599982672371E-3</v>
      </c>
      <c r="H120" s="27"/>
      <c r="J120" s="27"/>
      <c r="K120" s="27">
        <f>G120</f>
        <v>-1.0789599982672371E-3</v>
      </c>
      <c r="L120" s="27"/>
      <c r="M120" s="27"/>
      <c r="O120" s="27">
        <f ca="1">+C$11+C$12*F120</f>
        <v>5.7047686572136713E-3</v>
      </c>
      <c r="P120" s="27"/>
      <c r="Q120" s="28">
        <f>+C120-15018.5</f>
        <v>39662.1656</v>
      </c>
      <c r="R120" s="27"/>
      <c r="S120" s="27"/>
      <c r="T120" s="27"/>
      <c r="U120" s="27"/>
      <c r="V120" s="27"/>
      <c r="W120" s="27"/>
      <c r="X120" s="27"/>
    </row>
    <row r="121" spans="1:24" ht="12.95" customHeight="1">
      <c r="A121" s="39" t="s">
        <v>58</v>
      </c>
      <c r="B121" s="38" t="s">
        <v>47</v>
      </c>
      <c r="C121" s="39">
        <v>54702.422899999998</v>
      </c>
      <c r="D121" s="39">
        <v>1E-4</v>
      </c>
      <c r="E121" s="36">
        <f>+(C121-C$7)/C$8</f>
        <v>21321.499952279031</v>
      </c>
      <c r="F121" s="27">
        <f>ROUND(2*E121,0)/2</f>
        <v>21321.5</v>
      </c>
      <c r="G121" s="27">
        <f>+C121-(C$7+F121*C$8)</f>
        <v>-4.4180000259075314E-5</v>
      </c>
      <c r="H121" s="27"/>
      <c r="I121" s="27"/>
      <c r="J121" s="27">
        <f>G121</f>
        <v>-4.4180000259075314E-5</v>
      </c>
      <c r="L121" s="27"/>
      <c r="M121" s="27"/>
      <c r="N121" s="27"/>
      <c r="O121" s="27">
        <f ca="1">+C$11+C$12*F121</f>
        <v>5.8022429826092153E-3</v>
      </c>
      <c r="P121" s="27"/>
      <c r="Q121" s="28">
        <f>+C121-15018.5</f>
        <v>39683.922899999998</v>
      </c>
      <c r="R121" s="27"/>
      <c r="S121" s="27"/>
      <c r="T121" s="27"/>
      <c r="U121" s="27"/>
      <c r="V121" s="27"/>
      <c r="W121" s="27"/>
      <c r="X121" s="27"/>
    </row>
    <row r="122" spans="1:24" ht="12.95" customHeight="1">
      <c r="A122" s="39" t="s">
        <v>58</v>
      </c>
      <c r="B122" s="38" t="s">
        <v>47</v>
      </c>
      <c r="C122" s="39">
        <v>54703.3488</v>
      </c>
      <c r="D122" s="39">
        <v>2.0000000000000001E-4</v>
      </c>
      <c r="E122" s="36">
        <f>+(C122-C$7)/C$8</f>
        <v>21322.500061892519</v>
      </c>
      <c r="F122" s="27">
        <f>ROUND(2*E122,0)/2</f>
        <v>21322.5</v>
      </c>
      <c r="G122" s="27">
        <f>+C122-(C$7+F122*C$8)</f>
        <v>5.7299999753013253E-5</v>
      </c>
      <c r="H122" s="27"/>
      <c r="I122" s="27"/>
      <c r="J122" s="27">
        <f>G122</f>
        <v>5.7299999753013253E-5</v>
      </c>
      <c r="L122" s="27"/>
      <c r="M122" s="27"/>
      <c r="N122" s="27"/>
      <c r="O122" s="27">
        <f ca="1">+C$11+C$12*F122</f>
        <v>5.8063908262430686E-3</v>
      </c>
      <c r="P122" s="27"/>
      <c r="Q122" s="28">
        <f>+C122-15018.5</f>
        <v>39684.8488</v>
      </c>
      <c r="R122" s="27"/>
      <c r="S122" s="27"/>
      <c r="T122" s="27"/>
      <c r="U122" s="27"/>
      <c r="V122" s="27"/>
      <c r="W122" s="27"/>
      <c r="X122" s="27"/>
    </row>
    <row r="123" spans="1:24" ht="12.95" customHeight="1">
      <c r="A123" s="39" t="s">
        <v>58</v>
      </c>
      <c r="B123" s="38" t="s">
        <v>47</v>
      </c>
      <c r="C123" s="39">
        <v>54707.515800000001</v>
      </c>
      <c r="D123" s="39">
        <v>2.0000000000000001E-4</v>
      </c>
      <c r="E123" s="36">
        <f>+(C123-C$7)/C$8</f>
        <v>21327.001041220072</v>
      </c>
      <c r="F123" s="27">
        <f>ROUND(2*E123,0)/2</f>
        <v>21327</v>
      </c>
      <c r="G123" s="27">
        <f>+C123-(C$7+F123*C$8)</f>
        <v>9.6396000299137086E-4</v>
      </c>
      <c r="H123" s="27"/>
      <c r="I123" s="27"/>
      <c r="J123" s="27">
        <f>G123</f>
        <v>9.6396000299137086E-4</v>
      </c>
      <c r="L123" s="27"/>
      <c r="M123" s="27"/>
      <c r="N123" s="27"/>
      <c r="O123" s="27">
        <f ca="1">+C$11+C$12*F123</f>
        <v>5.8250561225954151E-3</v>
      </c>
      <c r="P123" s="27"/>
      <c r="Q123" s="28">
        <f>+C123-15018.5</f>
        <v>39689.015800000001</v>
      </c>
      <c r="R123" s="27"/>
      <c r="S123" s="27"/>
      <c r="T123" s="27"/>
      <c r="U123" s="27"/>
      <c r="V123" s="27"/>
      <c r="W123" s="27"/>
      <c r="X123" s="27"/>
    </row>
    <row r="124" spans="1:24" ht="12.95" customHeight="1">
      <c r="A124" s="39" t="s">
        <v>58</v>
      </c>
      <c r="B124" s="38" t="s">
        <v>47</v>
      </c>
      <c r="C124" s="39">
        <v>54709.366800000003</v>
      </c>
      <c r="D124" s="39">
        <v>1E-4</v>
      </c>
      <c r="E124" s="36">
        <f>+(C124-C$7)/C$8</f>
        <v>21329.000396328138</v>
      </c>
      <c r="F124" s="27">
        <f>ROUND(2*E124,0)/2</f>
        <v>21329</v>
      </c>
      <c r="G124" s="27">
        <f>+C124-(C$7+F124*C$8)</f>
        <v>3.6692000867333263E-4</v>
      </c>
      <c r="H124" s="27"/>
      <c r="I124" s="27"/>
      <c r="J124" s="27">
        <f>G124</f>
        <v>3.6692000867333263E-4</v>
      </c>
      <c r="L124" s="27"/>
      <c r="M124" s="27"/>
      <c r="N124" s="27"/>
      <c r="O124" s="27">
        <f ca="1">+C$11+C$12*F124</f>
        <v>5.8333518098631215E-3</v>
      </c>
      <c r="P124" s="27"/>
      <c r="Q124" s="28">
        <f>+C124-15018.5</f>
        <v>39690.866800000003</v>
      </c>
      <c r="R124" s="27"/>
      <c r="S124" s="27"/>
      <c r="T124" s="27"/>
      <c r="U124" s="27"/>
      <c r="V124" s="27"/>
      <c r="W124" s="27"/>
      <c r="X124" s="27"/>
    </row>
    <row r="125" spans="1:24" ht="12.95" customHeight="1">
      <c r="A125" s="39" t="s">
        <v>58</v>
      </c>
      <c r="B125" s="38" t="s">
        <v>47</v>
      </c>
      <c r="C125" s="39">
        <v>54714.458599999998</v>
      </c>
      <c r="D125" s="39">
        <v>2.0000000000000001E-4</v>
      </c>
      <c r="E125" s="36">
        <f>+(C125-C$7)/C$8</f>
        <v>21334.500297105682</v>
      </c>
      <c r="F125" s="27">
        <f>ROUND(2*E125,0)/2</f>
        <v>21334.5</v>
      </c>
      <c r="G125" s="27">
        <f>+C125-(C$7+F125*C$8)</f>
        <v>2.7505999605637044E-4</v>
      </c>
      <c r="H125" s="27"/>
      <c r="I125" s="27"/>
      <c r="J125" s="27">
        <f>G125</f>
        <v>2.7505999605637044E-4</v>
      </c>
      <c r="L125" s="27"/>
      <c r="M125" s="27"/>
      <c r="N125" s="27"/>
      <c r="O125" s="27">
        <f ca="1">+C$11+C$12*F125</f>
        <v>5.8561649498493074E-3</v>
      </c>
      <c r="P125" s="27"/>
      <c r="Q125" s="28">
        <f>+C125-15018.5</f>
        <v>39695.958599999998</v>
      </c>
      <c r="R125" s="27"/>
      <c r="S125" s="27"/>
      <c r="T125" s="27"/>
      <c r="U125" s="27"/>
      <c r="V125" s="27"/>
      <c r="W125" s="27"/>
      <c r="X125" s="27"/>
    </row>
    <row r="126" spans="1:24" ht="12.95" customHeight="1">
      <c r="A126" s="34" t="s">
        <v>64</v>
      </c>
      <c r="B126" s="35" t="s">
        <v>47</v>
      </c>
      <c r="C126" s="34">
        <v>54728.345000000001</v>
      </c>
      <c r="D126" s="34">
        <v>2.0000000000000001E-4</v>
      </c>
      <c r="E126" s="36">
        <f>+(C126-C$7)/C$8</f>
        <v>21349.499672995807</v>
      </c>
      <c r="F126" s="27">
        <f>ROUND(2*E126,0)/2</f>
        <v>21349.5</v>
      </c>
      <c r="G126" s="27">
        <f>+C126-(C$7+F126*C$8)</f>
        <v>-3.0273999436758459E-4</v>
      </c>
      <c r="H126" s="27"/>
      <c r="I126" s="27"/>
      <c r="J126" s="27">
        <f>G126</f>
        <v>-3.0273999436758459E-4</v>
      </c>
      <c r="L126" s="27"/>
      <c r="M126" s="27"/>
      <c r="N126" s="27"/>
      <c r="O126" s="27">
        <f ca="1">+C$11+C$12*F126</f>
        <v>5.9183826043571058E-3</v>
      </c>
      <c r="P126" s="27"/>
      <c r="Q126" s="28">
        <f>+C126-15018.5</f>
        <v>39709.845000000001</v>
      </c>
      <c r="R126" s="27"/>
      <c r="S126" s="27"/>
      <c r="T126" s="27"/>
      <c r="U126" s="27"/>
      <c r="V126" s="27"/>
      <c r="W126" s="27"/>
      <c r="X126" s="27"/>
    </row>
    <row r="127" spans="1:24" ht="12.95" customHeight="1">
      <c r="A127" s="29" t="s">
        <v>69</v>
      </c>
      <c r="B127" s="40" t="s">
        <v>47</v>
      </c>
      <c r="C127" s="33">
        <v>54744.545100000003</v>
      </c>
      <c r="D127" s="33">
        <v>1E-4</v>
      </c>
      <c r="E127" s="36">
        <f>+(C127-C$7)/C$8</f>
        <v>21366.99818876358</v>
      </c>
      <c r="F127" s="27">
        <f>ROUND(2*E127,0)/2</f>
        <v>21367</v>
      </c>
      <c r="G127" s="27">
        <f>+C127-(C$7+F127*C$8)</f>
        <v>-1.6768399946158752E-3</v>
      </c>
      <c r="H127" s="27"/>
      <c r="J127" s="27"/>
      <c r="K127" s="27">
        <f>G127</f>
        <v>-1.6768399946158752E-3</v>
      </c>
      <c r="L127" s="27"/>
      <c r="M127" s="27"/>
      <c r="O127" s="27">
        <f ca="1">+C$11+C$12*F127</f>
        <v>5.9909698679495305E-3</v>
      </c>
      <c r="P127" s="27"/>
      <c r="Q127" s="28">
        <f>+C127-15018.5</f>
        <v>39726.045100000003</v>
      </c>
      <c r="R127" s="27"/>
      <c r="S127" s="27"/>
      <c r="T127" s="27"/>
      <c r="U127" s="27"/>
      <c r="V127" s="27"/>
      <c r="W127" s="27"/>
      <c r="X127" s="27"/>
    </row>
    <row r="128" spans="1:24" ht="12.95" customHeight="1">
      <c r="A128" s="39" t="s">
        <v>58</v>
      </c>
      <c r="B128" s="38" t="s">
        <v>47</v>
      </c>
      <c r="C128" s="39">
        <v>54752.414799999999</v>
      </c>
      <c r="D128" s="39">
        <v>2.0000000000000001E-4</v>
      </c>
      <c r="E128" s="36">
        <f>+(C128-C$7)/C$8</f>
        <v>21375.498634411299</v>
      </c>
      <c r="F128" s="27">
        <f>ROUND(2*E128,0)/2</f>
        <v>21375.5</v>
      </c>
      <c r="G128" s="27">
        <f>+C128-(C$7+F128*C$8)</f>
        <v>-1.264260004973039E-3</v>
      </c>
      <c r="H128" s="27"/>
      <c r="I128" s="27"/>
      <c r="J128" s="27">
        <f>G128</f>
        <v>-1.264260004973039E-3</v>
      </c>
      <c r="L128" s="27"/>
      <c r="M128" s="27"/>
      <c r="N128" s="27"/>
      <c r="O128" s="27">
        <f ca="1">+C$11+C$12*F128</f>
        <v>6.026226538837276E-3</v>
      </c>
      <c r="P128" s="27"/>
      <c r="Q128" s="28">
        <f>+C128-15018.5</f>
        <v>39733.914799999999</v>
      </c>
      <c r="R128" s="27"/>
      <c r="S128" s="27"/>
      <c r="T128" s="27"/>
      <c r="U128" s="27"/>
      <c r="V128" s="27"/>
      <c r="W128" s="27"/>
      <c r="X128" s="27"/>
    </row>
    <row r="129" spans="1:24" ht="12.95" customHeight="1">
      <c r="A129" s="39" t="s">
        <v>58</v>
      </c>
      <c r="B129" s="38" t="s">
        <v>47</v>
      </c>
      <c r="C129" s="39">
        <v>54753.340100000001</v>
      </c>
      <c r="D129" s="39">
        <v>2.9999999999999997E-4</v>
      </c>
      <c r="E129" s="36">
        <f>+(C129-C$7)/C$8</f>
        <v>21376.498095935607</v>
      </c>
      <c r="F129" s="27">
        <f>ROUND(2*E129,0)/2</f>
        <v>21376.5</v>
      </c>
      <c r="G129" s="27">
        <f>+C129-(C$7+F129*C$8)</f>
        <v>-1.7627799970796332E-3</v>
      </c>
      <c r="H129" s="27"/>
      <c r="I129" s="27"/>
      <c r="J129" s="27">
        <f>G129</f>
        <v>-1.7627799970796332E-3</v>
      </c>
      <c r="L129" s="27"/>
      <c r="M129" s="27"/>
      <c r="N129" s="27"/>
      <c r="O129" s="27">
        <f ca="1">+C$11+C$12*F129</f>
        <v>6.0303743824711292E-3</v>
      </c>
      <c r="P129" s="27"/>
      <c r="Q129" s="28">
        <f>+C129-15018.5</f>
        <v>39734.840100000001</v>
      </c>
      <c r="R129" s="27"/>
      <c r="S129" s="27"/>
      <c r="T129" s="27"/>
      <c r="U129" s="27"/>
      <c r="V129" s="27"/>
      <c r="W129" s="27"/>
      <c r="X129" s="27"/>
    </row>
    <row r="130" spans="1:24" ht="12.95" customHeight="1">
      <c r="A130" s="69" t="s">
        <v>429</v>
      </c>
      <c r="B130" s="36" t="s">
        <v>47</v>
      </c>
      <c r="C130" s="33">
        <v>54798.242100000003</v>
      </c>
      <c r="D130" s="33" t="s">
        <v>96</v>
      </c>
      <c r="E130" s="27">
        <f>+(C130-C$7)/C$8</f>
        <v>21424.998929572714</v>
      </c>
      <c r="F130" s="27">
        <f>ROUND(2*E130,0)/2</f>
        <v>21425</v>
      </c>
      <c r="G130" s="27">
        <f>+C130-(C$7+F130*C$8)</f>
        <v>-9.909999935189262E-4</v>
      </c>
      <c r="H130" s="27"/>
      <c r="I130" s="27"/>
      <c r="J130" s="27"/>
      <c r="K130" s="27">
        <f>G130</f>
        <v>-9.909999935189262E-4</v>
      </c>
      <c r="L130" s="27"/>
      <c r="M130" s="27"/>
      <c r="N130" s="27"/>
      <c r="O130" s="27">
        <f ca="1">+C$11+C$12*F130</f>
        <v>6.2315447987129902E-3</v>
      </c>
      <c r="P130" s="27"/>
      <c r="Q130" s="28">
        <f>+C130-15018.5</f>
        <v>39779.742100000003</v>
      </c>
      <c r="V130" s="27"/>
      <c r="W130" s="27"/>
      <c r="X130" s="27"/>
    </row>
    <row r="131" spans="1:24" ht="12.95" customHeight="1">
      <c r="A131" s="34" t="s">
        <v>64</v>
      </c>
      <c r="B131" s="35" t="s">
        <v>47</v>
      </c>
      <c r="C131" s="34">
        <v>54834.3488</v>
      </c>
      <c r="D131" s="34">
        <v>6.9999999999999999E-4</v>
      </c>
      <c r="E131" s="36">
        <f>+(C131-C$7)/C$8</f>
        <v>21463.999531993202</v>
      </c>
      <c r="F131" s="27">
        <f>ROUND(2*E131,0)/2</f>
        <v>21464</v>
      </c>
      <c r="G131" s="27">
        <f>+C131-(C$7+F131*C$8)</f>
        <v>-4.3327999446773902E-4</v>
      </c>
      <c r="H131" s="27"/>
      <c r="I131" s="27"/>
      <c r="J131" s="27">
        <f>G131</f>
        <v>-4.3327999446773902E-4</v>
      </c>
      <c r="L131" s="27"/>
      <c r="M131" s="27"/>
      <c r="N131" s="27"/>
      <c r="O131" s="27">
        <f ca="1">+C$11+C$12*F131</f>
        <v>6.3933107004332523E-3</v>
      </c>
      <c r="P131" s="27"/>
      <c r="Q131" s="28">
        <f>+C131-15018.5</f>
        <v>39815.8488</v>
      </c>
      <c r="R131" s="27"/>
      <c r="S131" s="27"/>
      <c r="T131" s="27"/>
      <c r="U131" s="27"/>
      <c r="V131" s="27"/>
      <c r="W131" s="27"/>
      <c r="X131" s="27"/>
    </row>
    <row r="132" spans="1:24" ht="12.95" customHeight="1">
      <c r="A132" s="69" t="s">
        <v>473</v>
      </c>
      <c r="B132" s="36" t="s">
        <v>47</v>
      </c>
      <c r="C132" s="33">
        <v>55039.413</v>
      </c>
      <c r="D132" s="33" t="s">
        <v>96</v>
      </c>
      <c r="E132" s="27">
        <f>+(C132-C$7)/C$8</f>
        <v>21685.499346013214</v>
      </c>
      <c r="F132" s="27">
        <f>ROUND(2*E132,0)/2</f>
        <v>21685.5</v>
      </c>
      <c r="G132" s="27">
        <f>+C132-(C$7+F132*C$8)</f>
        <v>-6.054599944036454E-4</v>
      </c>
      <c r="H132" s="27"/>
      <c r="I132" s="27"/>
      <c r="J132" s="27"/>
      <c r="K132" s="27">
        <f>G132</f>
        <v>-6.054599944036454E-4</v>
      </c>
      <c r="L132" s="27"/>
      <c r="M132" s="27"/>
      <c r="N132" s="27"/>
      <c r="O132" s="27">
        <f ca="1">+C$11+C$12*F132</f>
        <v>7.3120580653316669E-3</v>
      </c>
      <c r="P132" s="27"/>
      <c r="Q132" s="28">
        <f>+C132-15018.5</f>
        <v>40020.913</v>
      </c>
      <c r="V132" s="27"/>
      <c r="W132" s="27"/>
      <c r="X132" s="27"/>
    </row>
    <row r="133" spans="1:24" ht="12.95" customHeight="1">
      <c r="A133" s="29" t="s">
        <v>68</v>
      </c>
      <c r="B133" s="40" t="s">
        <v>47</v>
      </c>
      <c r="C133" s="33">
        <v>55058.8557</v>
      </c>
      <c r="D133" s="33">
        <v>1E-4</v>
      </c>
      <c r="E133" s="36">
        <f>+(C133-C$7)/C$8</f>
        <v>21706.500351717998</v>
      </c>
      <c r="F133" s="27">
        <f>ROUND(2*E133,0)/2</f>
        <v>21706.5</v>
      </c>
      <c r="G133" s="27">
        <f>+C133-(C$7+F133*C$8)</f>
        <v>3.2561999978497624E-4</v>
      </c>
      <c r="H133" s="27"/>
      <c r="J133" s="27"/>
      <c r="K133" s="27">
        <f>G133</f>
        <v>3.2561999978497624E-4</v>
      </c>
      <c r="L133" s="27"/>
      <c r="M133" s="27"/>
      <c r="O133" s="27">
        <f ca="1">+C$11+C$12*F133</f>
        <v>7.3991627816425709E-3</v>
      </c>
      <c r="P133" s="27"/>
      <c r="Q133" s="28">
        <f>+C133-15018.5</f>
        <v>40040.3557</v>
      </c>
      <c r="R133" s="27"/>
      <c r="S133" s="27"/>
      <c r="T133" s="27"/>
      <c r="U133" s="27"/>
      <c r="V133" s="27"/>
      <c r="W133" s="27"/>
      <c r="X133" s="27"/>
    </row>
    <row r="134" spans="1:24" ht="12.95" customHeight="1">
      <c r="A134" s="69" t="s">
        <v>473</v>
      </c>
      <c r="B134" s="36" t="s">
        <v>47</v>
      </c>
      <c r="C134" s="33">
        <v>55071.353199999998</v>
      </c>
      <c r="D134" s="33" t="s">
        <v>96</v>
      </c>
      <c r="E134" s="27">
        <f>+(C134-C$7)/C$8</f>
        <v>21719.999509180463</v>
      </c>
      <c r="F134" s="27">
        <f>ROUND(2*E134,0)/2</f>
        <v>21720</v>
      </c>
      <c r="G134" s="27">
        <f>+C134-(C$7+F134*C$8)</f>
        <v>-4.54399996669963E-4</v>
      </c>
      <c r="H134" s="27"/>
      <c r="I134" s="27"/>
      <c r="J134" s="27"/>
      <c r="K134" s="27">
        <f>G134</f>
        <v>-4.54399996669963E-4</v>
      </c>
      <c r="L134" s="27"/>
      <c r="M134" s="27"/>
      <c r="N134" s="27"/>
      <c r="O134" s="27">
        <f ca="1">+C$11+C$12*F134</f>
        <v>7.4551586706995965E-3</v>
      </c>
      <c r="P134" s="27"/>
      <c r="Q134" s="28">
        <f>+C134-15018.5</f>
        <v>40052.853199999998</v>
      </c>
      <c r="V134" s="27"/>
      <c r="W134" s="27"/>
      <c r="X134" s="27"/>
    </row>
    <row r="135" spans="1:24" ht="12.95" customHeight="1">
      <c r="A135" s="29" t="s">
        <v>67</v>
      </c>
      <c r="B135" s="40"/>
      <c r="C135" s="33">
        <v>55115.790699999998</v>
      </c>
      <c r="D135" s="33">
        <v>1E-4</v>
      </c>
      <c r="E135" s="36">
        <f>+(C135-C$7)/C$8</f>
        <v>21767.998613780455</v>
      </c>
      <c r="F135" s="27">
        <f>ROUND(2*E135,0)/2</f>
        <v>21768</v>
      </c>
      <c r="G135" s="27">
        <f>+C135-(C$7+F135*C$8)</f>
        <v>-1.2833600048907101E-3</v>
      </c>
      <c r="H135" s="27"/>
      <c r="J135" s="27"/>
      <c r="K135" s="27">
        <f>G135</f>
        <v>-1.2833600048907101E-3</v>
      </c>
      <c r="L135" s="27"/>
      <c r="M135" s="27"/>
      <c r="O135" s="27">
        <f ca="1">+C$11+C$12*F135</f>
        <v>7.6542551651245239E-3</v>
      </c>
      <c r="P135" s="27"/>
      <c r="Q135" s="28">
        <f>+C135-15018.5</f>
        <v>40097.290699999998</v>
      </c>
      <c r="R135" s="27"/>
      <c r="S135" s="27"/>
      <c r="T135" s="27"/>
      <c r="U135" s="27"/>
      <c r="V135" s="27"/>
      <c r="W135" s="27"/>
      <c r="X135" s="27"/>
    </row>
    <row r="136" spans="1:24" ht="12.95" customHeight="1">
      <c r="A136" s="29" t="s">
        <v>67</v>
      </c>
      <c r="B136" s="40"/>
      <c r="C136" s="33">
        <v>55124.587899999999</v>
      </c>
      <c r="D136" s="33">
        <v>2.0000000000000001E-4</v>
      </c>
      <c r="E136" s="36">
        <f>+(C136-C$7)/C$8</f>
        <v>21777.500897279464</v>
      </c>
      <c r="F136" s="27">
        <f>ROUND(2*E136,0)/2</f>
        <v>21777.5</v>
      </c>
      <c r="G136" s="27">
        <f>+C136-(C$7+F136*C$8)</f>
        <v>8.3069999527651817E-4</v>
      </c>
      <c r="H136" s="27"/>
      <c r="J136" s="27"/>
      <c r="K136" s="27">
        <f>G136</f>
        <v>8.3069999527651817E-4</v>
      </c>
      <c r="L136" s="27"/>
      <c r="M136" s="27"/>
      <c r="O136" s="27">
        <f ca="1">+C$11+C$12*F136</f>
        <v>7.6936596796461365E-3</v>
      </c>
      <c r="P136" s="27"/>
      <c r="Q136" s="28">
        <f>+C136-15018.5</f>
        <v>40106.087899999999</v>
      </c>
      <c r="R136" s="27"/>
      <c r="S136" s="27"/>
      <c r="T136" s="27"/>
      <c r="U136" s="27"/>
      <c r="V136" s="27"/>
      <c r="W136" s="27"/>
      <c r="X136" s="27"/>
    </row>
    <row r="137" spans="1:24" ht="12.95" customHeight="1">
      <c r="A137" s="34" t="s">
        <v>59</v>
      </c>
      <c r="B137" s="35" t="s">
        <v>47</v>
      </c>
      <c r="C137" s="34">
        <v>55135.695800000001</v>
      </c>
      <c r="D137" s="34">
        <v>2.0000000000000001E-4</v>
      </c>
      <c r="E137" s="36">
        <f>+(C137-C$7)/C$8</f>
        <v>21789.49908021024</v>
      </c>
      <c r="F137" s="27">
        <f>ROUND(2*E137,0)/2</f>
        <v>21789.5</v>
      </c>
      <c r="G137" s="27">
        <f>+C137-(C$7+F137*C$8)</f>
        <v>-8.5153999680187553E-4</v>
      </c>
      <c r="H137" s="27"/>
      <c r="I137" s="27"/>
      <c r="J137" s="27"/>
      <c r="K137" s="27">
        <f>G137</f>
        <v>-8.5153999680187553E-4</v>
      </c>
      <c r="L137" s="27"/>
      <c r="M137" s="27"/>
      <c r="N137" s="27"/>
      <c r="O137" s="27">
        <f ca="1">+C$11+C$12*F137</f>
        <v>7.7434338032523614E-3</v>
      </c>
      <c r="P137" s="27"/>
      <c r="Q137" s="28">
        <f>+C137-15018.5</f>
        <v>40117.195800000001</v>
      </c>
      <c r="R137" s="27"/>
      <c r="S137" s="27"/>
      <c r="T137" s="27"/>
      <c r="U137" s="27"/>
      <c r="V137" s="27"/>
      <c r="W137" s="27"/>
      <c r="X137" s="27"/>
    </row>
    <row r="138" spans="1:24" ht="12.95" customHeight="1">
      <c r="A138" s="34" t="s">
        <v>65</v>
      </c>
      <c r="B138" s="35" t="s">
        <v>47</v>
      </c>
      <c r="C138" s="34">
        <v>55480.556199999999</v>
      </c>
      <c r="D138" s="34">
        <v>1E-4</v>
      </c>
      <c r="E138" s="36">
        <f>+(C138-C$7)/C$8</f>
        <v>22161.999567681312</v>
      </c>
      <c r="F138" s="27">
        <f>ROUND(2*E138,0)/2</f>
        <v>22162</v>
      </c>
      <c r="G138" s="27">
        <f>+C138-(C$7+F138*C$8)</f>
        <v>-4.0024000190896913E-4</v>
      </c>
      <c r="H138" s="27"/>
      <c r="I138" s="27"/>
      <c r="J138" s="27">
        <f>G138</f>
        <v>-4.0024000190896913E-4</v>
      </c>
      <c r="L138" s="27"/>
      <c r="M138" s="27"/>
      <c r="N138" s="27"/>
      <c r="O138" s="27">
        <f ca="1">+C$11+C$12*F138</f>
        <v>9.2885055568625585E-3</v>
      </c>
      <c r="P138" s="27"/>
      <c r="Q138" s="28">
        <f>+C138-15018.5</f>
        <v>40462.056199999999</v>
      </c>
      <c r="R138" s="27"/>
      <c r="S138" s="27"/>
      <c r="T138" s="27"/>
      <c r="U138" s="27"/>
      <c r="V138" s="27"/>
      <c r="W138" s="27"/>
      <c r="X138" s="27"/>
    </row>
    <row r="139" spans="1:24" ht="12.95" customHeight="1">
      <c r="A139" s="54" t="s">
        <v>85</v>
      </c>
      <c r="B139" s="54"/>
      <c r="C139" s="44">
        <v>55481.481399999997</v>
      </c>
      <c r="D139" s="44">
        <v>1.6999999999999999E-3</v>
      </c>
      <c r="E139" s="27">
        <f>+(C139-C$7)/C$8</f>
        <v>22162.998921190756</v>
      </c>
      <c r="F139" s="27">
        <f>ROUND(2*E139,0)/2</f>
        <v>22163</v>
      </c>
      <c r="G139" s="27">
        <f>+C139-(C$7+F139*C$8)</f>
        <v>-9.9875999876530841E-4</v>
      </c>
      <c r="H139" s="27"/>
      <c r="I139" s="27"/>
      <c r="J139" s="27">
        <f>G139</f>
        <v>-9.9875999876530841E-4</v>
      </c>
      <c r="L139" s="27"/>
      <c r="M139" s="27"/>
      <c r="N139" s="27"/>
      <c r="O139" s="27">
        <f ca="1">+C$11+C$12*F139</f>
        <v>9.2926534004964118E-3</v>
      </c>
      <c r="P139" s="27"/>
      <c r="Q139" s="28">
        <f>+C139-15018.5</f>
        <v>40462.981399999997</v>
      </c>
      <c r="R139" s="27"/>
      <c r="S139" s="27"/>
      <c r="T139" s="27"/>
      <c r="U139" s="27"/>
      <c r="V139" s="27"/>
      <c r="W139" s="27"/>
      <c r="X139" s="27"/>
    </row>
    <row r="140" spans="1:24" ht="12.95" customHeight="1">
      <c r="A140" s="54" t="s">
        <v>85</v>
      </c>
      <c r="B140" s="54"/>
      <c r="C140" s="44">
        <v>55483.333700000003</v>
      </c>
      <c r="D140" s="44">
        <v>5.0000000000000001E-4</v>
      </c>
      <c r="E140" s="27">
        <f>+(C140-C$7)/C$8</f>
        <v>22164.999680492041</v>
      </c>
      <c r="F140" s="27">
        <f>ROUND(2*E140,0)/2</f>
        <v>22165</v>
      </c>
      <c r="G140" s="27">
        <f>+C140-(C$7+F140*C$8)</f>
        <v>-2.9579999682027847E-4</v>
      </c>
      <c r="H140" s="27"/>
      <c r="I140" s="27"/>
      <c r="J140" s="27">
        <f>G140</f>
        <v>-2.9579999682027847E-4</v>
      </c>
      <c r="L140" s="27"/>
      <c r="M140" s="27"/>
      <c r="N140" s="27"/>
      <c r="O140" s="27">
        <f ca="1">+C$11+C$12*F140</f>
        <v>9.3009490877641182E-3</v>
      </c>
      <c r="P140" s="27"/>
      <c r="Q140" s="28">
        <f>+C140-15018.5</f>
        <v>40464.833700000003</v>
      </c>
      <c r="R140" s="27"/>
      <c r="S140" s="27"/>
      <c r="T140" s="27"/>
      <c r="U140" s="27"/>
      <c r="V140" s="27"/>
      <c r="W140" s="27"/>
      <c r="X140" s="27"/>
    </row>
    <row r="141" spans="1:24" ht="12.95" customHeight="1">
      <c r="A141" s="29" t="s">
        <v>62</v>
      </c>
      <c r="B141" s="40" t="s">
        <v>47</v>
      </c>
      <c r="C141" s="33">
        <v>55497.684999999998</v>
      </c>
      <c r="D141" s="33">
        <v>5.0000000000000001E-4</v>
      </c>
      <c r="E141" s="36">
        <f>+(C141-C$7)/C$8</f>
        <v>22180.501217478723</v>
      </c>
      <c r="F141" s="27">
        <f>ROUND(2*E141,0)/2</f>
        <v>22180.5</v>
      </c>
      <c r="G141" s="27">
        <f>+C141-(C$7+F141*C$8)</f>
        <v>1.1271399998804554E-3</v>
      </c>
      <c r="H141" s="27"/>
      <c r="I141" s="27"/>
      <c r="J141" s="27"/>
      <c r="K141" s="27">
        <f>G141</f>
        <v>1.1271399998804554E-3</v>
      </c>
      <c r="L141" s="27"/>
      <c r="M141" s="27"/>
      <c r="N141" s="27"/>
      <c r="O141" s="27">
        <f ca="1">+C$11+C$12*F141</f>
        <v>9.3652406640888364E-3</v>
      </c>
      <c r="P141" s="27"/>
      <c r="Q141" s="28">
        <f>+C141-15018.5</f>
        <v>40479.184999999998</v>
      </c>
      <c r="R141" s="27"/>
      <c r="S141" s="27"/>
      <c r="T141" s="27"/>
      <c r="U141" s="27"/>
      <c r="V141" s="27"/>
      <c r="W141" s="27"/>
      <c r="X141" s="27"/>
    </row>
    <row r="142" spans="1:24" ht="12.95" customHeight="1">
      <c r="A142" s="69" t="s">
        <v>523</v>
      </c>
      <c r="B142" s="36" t="s">
        <v>47</v>
      </c>
      <c r="C142" s="33">
        <v>55514.345699999998</v>
      </c>
      <c r="D142" s="33" t="s">
        <v>96</v>
      </c>
      <c r="E142" s="27">
        <f>+(C142-C$7)/C$8</f>
        <v>22198.497249703963</v>
      </c>
      <c r="F142" s="27">
        <f>ROUND(2*E142,0)/2</f>
        <v>22198.5</v>
      </c>
      <c r="G142" s="27">
        <f>+C142-(C$7+F142*C$8)</f>
        <v>-2.5462199992034584E-3</v>
      </c>
      <c r="H142" s="27"/>
      <c r="I142" s="27"/>
      <c r="J142" s="27"/>
      <c r="K142" s="27">
        <f>G142</f>
        <v>-2.5462199992034584E-3</v>
      </c>
      <c r="L142" s="27"/>
      <c r="M142" s="27"/>
      <c r="N142" s="27"/>
      <c r="O142" s="27">
        <f ca="1">+C$11+C$12*F142</f>
        <v>9.4399018494981946E-3</v>
      </c>
      <c r="P142" s="27"/>
      <c r="Q142" s="28">
        <f>+C142-15018.5</f>
        <v>40495.845699999998</v>
      </c>
      <c r="V142" s="27"/>
      <c r="W142" s="27"/>
      <c r="X142" s="27"/>
    </row>
    <row r="143" spans="1:24" ht="12.95" customHeight="1">
      <c r="A143" s="29" t="s">
        <v>63</v>
      </c>
      <c r="B143" s="40" t="s">
        <v>47</v>
      </c>
      <c r="C143" s="33">
        <v>55514.34577</v>
      </c>
      <c r="D143" s="33">
        <v>2.0000000000000001E-4</v>
      </c>
      <c r="E143" s="36">
        <f>+(C143-C$7)/C$8</f>
        <v>22198.497325314369</v>
      </c>
      <c r="F143" s="27">
        <f>ROUND(2*E143,0)/2</f>
        <v>22198.5</v>
      </c>
      <c r="G143" s="27">
        <f>+C143-(C$7+F143*C$8)</f>
        <v>-2.4762199973338284E-3</v>
      </c>
      <c r="H143" s="27"/>
      <c r="I143" s="27"/>
      <c r="J143" s="27"/>
      <c r="K143" s="27">
        <f>G143</f>
        <v>-2.4762199973338284E-3</v>
      </c>
      <c r="L143" s="27"/>
      <c r="M143" s="27"/>
      <c r="O143" s="27">
        <f ca="1">+C$11+C$12*F143</f>
        <v>9.4399018494981946E-3</v>
      </c>
      <c r="P143" s="27"/>
      <c r="Q143" s="28">
        <f>+C143-15018.5</f>
        <v>40495.84577</v>
      </c>
      <c r="R143" s="27"/>
      <c r="S143" s="27"/>
      <c r="T143" s="27"/>
      <c r="U143" s="27"/>
      <c r="V143" s="27"/>
      <c r="W143" s="27"/>
      <c r="X143" s="27"/>
    </row>
    <row r="144" spans="1:24" ht="12.95" customHeight="1">
      <c r="A144" s="69" t="s">
        <v>523</v>
      </c>
      <c r="B144" s="36" t="s">
        <v>47</v>
      </c>
      <c r="C144" s="33">
        <v>55514.348400000003</v>
      </c>
      <c r="D144" s="33" t="s">
        <v>96</v>
      </c>
      <c r="E144" s="27">
        <f>+(C144-C$7)/C$8</f>
        <v>22198.500166105259</v>
      </c>
      <c r="F144" s="27">
        <f>ROUND(2*E144,0)/2</f>
        <v>22198.5</v>
      </c>
      <c r="G144" s="27">
        <f>+C144-(C$7+F144*C$8)</f>
        <v>1.5378000534838066E-4</v>
      </c>
      <c r="H144" s="27"/>
      <c r="I144" s="27"/>
      <c r="J144" s="27"/>
      <c r="K144" s="27">
        <f>G144</f>
        <v>1.5378000534838066E-4</v>
      </c>
      <c r="L144" s="27"/>
      <c r="M144" s="27"/>
      <c r="N144" s="27"/>
      <c r="O144" s="27">
        <f ca="1">+C$11+C$12*F144</f>
        <v>9.4399018494981946E-3</v>
      </c>
      <c r="P144" s="27"/>
      <c r="Q144" s="28">
        <f>+C144-15018.5</f>
        <v>40495.848400000003</v>
      </c>
      <c r="V144" s="27"/>
      <c r="W144" s="27"/>
      <c r="X144" s="27"/>
    </row>
    <row r="145" spans="1:24" ht="12.95" customHeight="1">
      <c r="A145" s="29" t="s">
        <v>63</v>
      </c>
      <c r="B145" s="40" t="s">
        <v>47</v>
      </c>
      <c r="C145" s="33">
        <v>55514.348480000001</v>
      </c>
      <c r="D145" s="33">
        <v>2.0000000000000001E-4</v>
      </c>
      <c r="E145" s="36">
        <f>+(C145-C$7)/C$8</f>
        <v>22198.500252517148</v>
      </c>
      <c r="F145" s="27">
        <f>ROUND(2*E145,0)/2</f>
        <v>22198.5</v>
      </c>
      <c r="G145" s="27">
        <f>+C145-(C$7+F145*C$8)</f>
        <v>2.3378000332741067E-4</v>
      </c>
      <c r="H145" s="27"/>
      <c r="I145" s="27"/>
      <c r="J145" s="27"/>
      <c r="K145" s="27">
        <f>G145</f>
        <v>2.3378000332741067E-4</v>
      </c>
      <c r="L145" s="27"/>
      <c r="M145" s="27"/>
      <c r="O145" s="27">
        <f ca="1">+C$11+C$12*F145</f>
        <v>9.4399018494981946E-3</v>
      </c>
      <c r="P145" s="27"/>
      <c r="Q145" s="28">
        <f>+C145-15018.5</f>
        <v>40495.848480000001</v>
      </c>
      <c r="R145" s="27"/>
      <c r="S145" s="27"/>
      <c r="T145" s="27"/>
      <c r="U145" s="27"/>
      <c r="V145" s="27"/>
      <c r="W145" s="27"/>
      <c r="X145" s="27"/>
    </row>
    <row r="146" spans="1:24" ht="12.95" customHeight="1">
      <c r="A146" s="69" t="s">
        <v>523</v>
      </c>
      <c r="B146" s="36" t="s">
        <v>47</v>
      </c>
      <c r="C146" s="33">
        <v>55514.349199999997</v>
      </c>
      <c r="D146" s="33" t="s">
        <v>96</v>
      </c>
      <c r="E146" s="27">
        <f>+(C146-C$7)/C$8</f>
        <v>22198.501030224154</v>
      </c>
      <c r="F146" s="27">
        <f>ROUND(2*E146,0)/2</f>
        <v>22198.5</v>
      </c>
      <c r="G146" s="27">
        <f>+C146-(C$7+F146*C$8)</f>
        <v>9.5377999969059601E-4</v>
      </c>
      <c r="H146" s="27"/>
      <c r="I146" s="27"/>
      <c r="J146" s="27"/>
      <c r="K146" s="27">
        <f>G146</f>
        <v>9.5377999969059601E-4</v>
      </c>
      <c r="L146" s="27"/>
      <c r="M146" s="27"/>
      <c r="N146" s="27"/>
      <c r="O146" s="27">
        <f ca="1">+C$11+C$12*F146</f>
        <v>9.4399018494981946E-3</v>
      </c>
      <c r="P146" s="27"/>
      <c r="Q146" s="28">
        <f>+C146-15018.5</f>
        <v>40495.849199999997</v>
      </c>
      <c r="V146" s="27"/>
      <c r="W146" s="27"/>
      <c r="X146" s="27"/>
    </row>
    <row r="147" spans="1:24" ht="12.95" customHeight="1">
      <c r="A147" s="29" t="s">
        <v>63</v>
      </c>
      <c r="B147" s="40" t="s">
        <v>47</v>
      </c>
      <c r="C147" s="33">
        <v>55514.349280000002</v>
      </c>
      <c r="D147" s="33">
        <v>2.0000000000000001E-4</v>
      </c>
      <c r="E147" s="36">
        <f>+(C147-C$7)/C$8</f>
        <v>22198.501116636049</v>
      </c>
      <c r="F147" s="27">
        <f>ROUND(2*E147,0)/2</f>
        <v>22198.5</v>
      </c>
      <c r="G147" s="27">
        <f>+C147-(C$7+F147*C$8)</f>
        <v>1.0337800049455836E-3</v>
      </c>
      <c r="H147" s="27"/>
      <c r="I147" s="27"/>
      <c r="J147" s="27"/>
      <c r="K147" s="27">
        <f>G147</f>
        <v>1.0337800049455836E-3</v>
      </c>
      <c r="L147" s="27"/>
      <c r="M147" s="27"/>
      <c r="O147" s="27">
        <f ca="1">+C$11+C$12*F147</f>
        <v>9.4399018494981946E-3</v>
      </c>
      <c r="P147" s="27"/>
      <c r="Q147" s="28">
        <f>+C147-15018.5</f>
        <v>40495.849280000002</v>
      </c>
      <c r="R147" s="27"/>
      <c r="S147" s="27"/>
      <c r="T147" s="27"/>
      <c r="U147" s="27"/>
      <c r="V147" s="27"/>
      <c r="W147" s="27"/>
      <c r="X147" s="27"/>
    </row>
    <row r="148" spans="1:24" ht="12.95" customHeight="1">
      <c r="A148" s="69" t="s">
        <v>523</v>
      </c>
      <c r="B148" s="36" t="s">
        <v>47</v>
      </c>
      <c r="C148" s="33">
        <v>55547.214399999997</v>
      </c>
      <c r="D148" s="33" t="s">
        <v>96</v>
      </c>
      <c r="E148" s="27">
        <f>+(C148-C$7)/C$8</f>
        <v>22234.000330871124</v>
      </c>
      <c r="F148" s="27">
        <f>ROUND(2*E148,0)/2</f>
        <v>22234</v>
      </c>
      <c r="G148" s="27">
        <f>+C148-(C$7+F148*C$8)</f>
        <v>3.0631999834440649E-4</v>
      </c>
      <c r="H148" s="27"/>
      <c r="I148" s="27"/>
      <c r="J148" s="27"/>
      <c r="K148" s="27">
        <f>G148</f>
        <v>3.0631999834440649E-4</v>
      </c>
      <c r="L148" s="27"/>
      <c r="M148" s="27"/>
      <c r="N148" s="27"/>
      <c r="O148" s="27">
        <f ca="1">+C$11+C$12*F148</f>
        <v>9.5871502984999635E-3</v>
      </c>
      <c r="P148" s="27"/>
      <c r="Q148" s="28">
        <f>+C148-15018.5</f>
        <v>40528.714399999997</v>
      </c>
    </row>
    <row r="149" spans="1:24" ht="12.95" customHeight="1">
      <c r="A149" s="29" t="s">
        <v>63</v>
      </c>
      <c r="B149" s="40" t="s">
        <v>47</v>
      </c>
      <c r="C149" s="33">
        <v>55547.214440000003</v>
      </c>
      <c r="D149" s="33">
        <v>2.9999999999999997E-4</v>
      </c>
      <c r="E149" s="36">
        <f>+(C149-C$7)/C$8</f>
        <v>22234.000374077077</v>
      </c>
      <c r="F149" s="27">
        <f>ROUND(2*E149,0)/2</f>
        <v>22234</v>
      </c>
      <c r="G149" s="27">
        <f>+C149-(C$7+F149*C$8)</f>
        <v>3.4632000460987911E-4</v>
      </c>
      <c r="H149" s="27"/>
      <c r="I149" s="27"/>
      <c r="J149" s="27"/>
      <c r="K149" s="27">
        <f>G149</f>
        <v>3.4632000460987911E-4</v>
      </c>
      <c r="L149" s="27"/>
      <c r="M149" s="27"/>
      <c r="O149" s="27">
        <f ca="1">+C$11+C$12*F149</f>
        <v>9.5871502984999635E-3</v>
      </c>
      <c r="P149" s="27"/>
      <c r="Q149" s="28">
        <f>+C149-15018.5</f>
        <v>40528.714440000003</v>
      </c>
      <c r="R149" s="27"/>
      <c r="S149" s="27"/>
      <c r="T149" s="27"/>
      <c r="U149" s="27"/>
    </row>
    <row r="150" spans="1:24" ht="12.95" customHeight="1">
      <c r="A150" s="69" t="s">
        <v>523</v>
      </c>
      <c r="B150" s="36" t="s">
        <v>47</v>
      </c>
      <c r="C150" s="33">
        <v>55547.214999999997</v>
      </c>
      <c r="D150" s="33" t="s">
        <v>96</v>
      </c>
      <c r="E150" s="27">
        <f>+(C150-C$7)/C$8</f>
        <v>22234.000978960299</v>
      </c>
      <c r="F150" s="27">
        <f>ROUND(2*E150,0)/2</f>
        <v>22234</v>
      </c>
      <c r="G150" s="27">
        <f>+C150-(C$7+F150*C$8)</f>
        <v>9.0631999773904681E-4</v>
      </c>
      <c r="H150" s="27"/>
      <c r="I150" s="27"/>
      <c r="J150" s="27"/>
      <c r="K150" s="27">
        <f>G150</f>
        <v>9.0631999773904681E-4</v>
      </c>
      <c r="L150" s="27"/>
      <c r="M150" s="27"/>
      <c r="N150" s="27"/>
      <c r="O150" s="27">
        <f ca="1">+C$11+C$12*F150</f>
        <v>9.5871502984999635E-3</v>
      </c>
      <c r="P150" s="27"/>
      <c r="Q150" s="28">
        <f>+C150-15018.5</f>
        <v>40528.714999999997</v>
      </c>
    </row>
    <row r="151" spans="1:24" ht="12.95" customHeight="1">
      <c r="A151" s="29" t="s">
        <v>63</v>
      </c>
      <c r="B151" s="40" t="s">
        <v>47</v>
      </c>
      <c r="C151" s="33">
        <v>55547.215040000003</v>
      </c>
      <c r="D151" s="33">
        <v>2.9999999999999997E-4</v>
      </c>
      <c r="E151" s="36">
        <f>+(C151-C$7)/C$8</f>
        <v>22234.001022166252</v>
      </c>
      <c r="F151" s="27">
        <f>ROUND(2*E151,0)/2</f>
        <v>22234</v>
      </c>
      <c r="G151" s="27">
        <f>+C151-(C$7+F151*C$8)</f>
        <v>9.4632000400451943E-4</v>
      </c>
      <c r="H151" s="27"/>
      <c r="I151" s="27"/>
      <c r="J151" s="27"/>
      <c r="K151" s="27">
        <f>G151</f>
        <v>9.4632000400451943E-4</v>
      </c>
      <c r="L151" s="27"/>
      <c r="M151" s="27"/>
      <c r="O151" s="27">
        <f ca="1">+C$11+C$12*F151</f>
        <v>9.5871502984999635E-3</v>
      </c>
      <c r="P151" s="27"/>
      <c r="Q151" s="28">
        <f>+C151-15018.5</f>
        <v>40528.715040000003</v>
      </c>
      <c r="R151" s="27"/>
      <c r="S151" s="27"/>
      <c r="T151" s="27"/>
      <c r="U151" s="27"/>
    </row>
    <row r="152" spans="1:24" ht="12.95" customHeight="1">
      <c r="A152" s="29" t="s">
        <v>73</v>
      </c>
      <c r="B152" s="40" t="s">
        <v>47</v>
      </c>
      <c r="C152" s="33">
        <v>55819.398880000001</v>
      </c>
      <c r="D152" s="33">
        <v>1E-4</v>
      </c>
      <c r="E152" s="36">
        <f>+(C152-C$7)/C$8</f>
        <v>22528.000023158387</v>
      </c>
      <c r="F152" s="27">
        <f>ROUND(2*E152,0)/2</f>
        <v>22528</v>
      </c>
      <c r="G152" s="27">
        <f>+C152-(C$7+F152*C$8)</f>
        <v>2.1439998818095773E-5</v>
      </c>
      <c r="H152" s="27"/>
      <c r="I152" s="27"/>
      <c r="J152" s="27"/>
      <c r="K152" s="27">
        <f>G152</f>
        <v>2.1439998818095773E-5</v>
      </c>
      <c r="L152" s="27"/>
      <c r="M152" s="27"/>
      <c r="O152" s="27">
        <f ca="1">+C$11+C$12*F152</f>
        <v>1.0806616326852717E-2</v>
      </c>
      <c r="P152" s="27"/>
      <c r="Q152" s="28">
        <f>+C152-15018.5</f>
        <v>40800.898880000001</v>
      </c>
      <c r="R152" s="27"/>
      <c r="S152" s="27"/>
      <c r="T152" s="27"/>
      <c r="U152" s="27"/>
    </row>
    <row r="153" spans="1:24" ht="12.95" customHeight="1">
      <c r="A153" s="29" t="s">
        <v>66</v>
      </c>
      <c r="B153" s="40" t="s">
        <v>47</v>
      </c>
      <c r="C153" s="33">
        <v>55824.953300000001</v>
      </c>
      <c r="D153" s="33">
        <v>2.9999999999999997E-4</v>
      </c>
      <c r="E153" s="36">
        <f>+(C153-C$7)/C$8</f>
        <v>22533.999622293632</v>
      </c>
      <c r="F153" s="27">
        <f>ROUND(2*E153,0)/2</f>
        <v>22534</v>
      </c>
      <c r="G153" s="27">
        <f>+C153-(C$7+F153*C$8)</f>
        <v>-3.4967999818036333E-4</v>
      </c>
      <c r="H153" s="27"/>
      <c r="J153" s="27"/>
      <c r="K153" s="27">
        <f>G153</f>
        <v>-3.4967999818036333E-4</v>
      </c>
      <c r="L153" s="27"/>
      <c r="M153" s="27"/>
      <c r="O153" s="27">
        <f ca="1">+C$11+C$12*F153</f>
        <v>1.0831503388655836E-2</v>
      </c>
      <c r="P153" s="27"/>
      <c r="Q153" s="28">
        <f>+C153-15018.5</f>
        <v>40806.453300000001</v>
      </c>
      <c r="R153" s="27"/>
      <c r="S153" s="27"/>
      <c r="T153" s="27"/>
      <c r="U153" s="27"/>
    </row>
    <row r="154" spans="1:24" ht="12.95" customHeight="1">
      <c r="A154" s="29" t="s">
        <v>78</v>
      </c>
      <c r="B154" s="40" t="s">
        <v>47</v>
      </c>
      <c r="C154" s="33">
        <v>55824.953300000001</v>
      </c>
      <c r="D154" s="33">
        <v>2.9999999999999997E-4</v>
      </c>
      <c r="E154" s="36">
        <f>+(C154-C$7)/C$8</f>
        <v>22533.999622293632</v>
      </c>
      <c r="F154" s="27">
        <f>ROUND(2*E154,0)/2</f>
        <v>22534</v>
      </c>
      <c r="G154" s="27">
        <f>+C154-(C$7+F154*C$8)</f>
        <v>-3.4967999818036333E-4</v>
      </c>
      <c r="H154" s="27"/>
      <c r="I154" s="27"/>
      <c r="J154" s="27"/>
      <c r="K154" s="27">
        <f>G154</f>
        <v>-3.4967999818036333E-4</v>
      </c>
      <c r="L154" s="27"/>
      <c r="M154" s="27"/>
      <c r="O154" s="27">
        <f ca="1">+C$11+C$12*F154</f>
        <v>1.0831503388655836E-2</v>
      </c>
      <c r="P154" s="27"/>
      <c r="Q154" s="28">
        <f>+C154-15018.5</f>
        <v>40806.453300000001</v>
      </c>
      <c r="R154" s="27"/>
      <c r="S154" s="27"/>
      <c r="T154" s="27"/>
      <c r="U154" s="27"/>
    </row>
    <row r="155" spans="1:24" ht="12.95" customHeight="1">
      <c r="A155" s="69" t="s">
        <v>552</v>
      </c>
      <c r="B155" s="36" t="s">
        <v>47</v>
      </c>
      <c r="C155" s="33">
        <v>55832.3609</v>
      </c>
      <c r="D155" s="33" t="s">
        <v>96</v>
      </c>
      <c r="E155" s="27">
        <f>+(C155-C$7)/C$8</f>
        <v>22542.00093126094</v>
      </c>
      <c r="F155" s="27">
        <f>ROUND(2*E155,0)/2</f>
        <v>22542</v>
      </c>
      <c r="G155" s="27">
        <f>+C155-(C$7+F155*C$8)</f>
        <v>8.6215999908745289E-4</v>
      </c>
      <c r="H155" s="27"/>
      <c r="I155" s="27"/>
      <c r="J155" s="27"/>
      <c r="K155" s="27">
        <f>G155</f>
        <v>8.6215999908745289E-4</v>
      </c>
      <c r="L155" s="27"/>
      <c r="M155" s="27"/>
      <c r="N155" s="27"/>
      <c r="O155" s="27">
        <f ca="1">+C$11+C$12*F155</f>
        <v>1.0864686137726648E-2</v>
      </c>
      <c r="P155" s="27"/>
      <c r="Q155" s="28">
        <f>+C155-15018.5</f>
        <v>40813.8609</v>
      </c>
    </row>
    <row r="156" spans="1:24" ht="12.95" customHeight="1">
      <c r="A156" s="29" t="s">
        <v>73</v>
      </c>
      <c r="B156" s="40" t="s">
        <v>47</v>
      </c>
      <c r="C156" s="33">
        <v>55839.302360000001</v>
      </c>
      <c r="D156" s="33">
        <v>2.0000000000000001E-4</v>
      </c>
      <c r="E156" s="36">
        <f>+(C156-C$7)/C$8</f>
        <v>22549.498739747392</v>
      </c>
      <c r="F156" s="27">
        <f>ROUND(2*E156,0)/2</f>
        <v>22549.5</v>
      </c>
      <c r="G156" s="27">
        <f>+C156-(C$7+F156*C$8)</f>
        <v>-1.1667399958241731E-3</v>
      </c>
      <c r="H156" s="27"/>
      <c r="I156" s="27"/>
      <c r="J156" s="27"/>
      <c r="K156" s="27">
        <f>G156</f>
        <v>-1.1667399958241731E-3</v>
      </c>
      <c r="L156" s="27"/>
      <c r="M156" s="27"/>
      <c r="O156" s="27">
        <f ca="1">+C$11+C$12*F156</f>
        <v>1.0895794964980554E-2</v>
      </c>
      <c r="P156" s="27"/>
      <c r="Q156" s="28">
        <f>+C156-15018.5</f>
        <v>40820.802360000001</v>
      </c>
      <c r="R156" s="27"/>
      <c r="S156" s="27"/>
      <c r="T156" s="27"/>
      <c r="U156" s="27"/>
    </row>
    <row r="157" spans="1:24" ht="12.95" customHeight="1">
      <c r="A157" s="69" t="s">
        <v>552</v>
      </c>
      <c r="B157" s="36" t="s">
        <v>47</v>
      </c>
      <c r="C157" s="33">
        <v>55839.3033</v>
      </c>
      <c r="D157" s="33" t="s">
        <v>96</v>
      </c>
      <c r="E157" s="27">
        <f>+(C157-C$7)/C$8</f>
        <v>22549.499755087101</v>
      </c>
      <c r="F157" s="27">
        <f>ROUND(2*E157,0)/2</f>
        <v>22549.5</v>
      </c>
      <c r="G157" s="27">
        <f>+C157-(C$7+F157*C$8)</f>
        <v>-2.267399977426976E-4</v>
      </c>
      <c r="H157" s="27"/>
      <c r="I157" s="27"/>
      <c r="J157" s="27"/>
      <c r="K157" s="27">
        <f>G157</f>
        <v>-2.267399977426976E-4</v>
      </c>
      <c r="L157" s="27"/>
      <c r="M157" s="27"/>
      <c r="N157" s="27"/>
      <c r="O157" s="27">
        <f ca="1">+C$11+C$12*F157</f>
        <v>1.0895794964980554E-2</v>
      </c>
      <c r="P157" s="27"/>
      <c r="Q157" s="28">
        <f>+C157-15018.5</f>
        <v>40820.8033</v>
      </c>
    </row>
    <row r="158" spans="1:24" ht="12.95" customHeight="1">
      <c r="A158" s="29" t="s">
        <v>73</v>
      </c>
      <c r="B158" s="40" t="s">
        <v>47</v>
      </c>
      <c r="C158" s="33">
        <v>55839.303370000001</v>
      </c>
      <c r="D158" s="33">
        <v>2.0000000000000001E-4</v>
      </c>
      <c r="E158" s="36">
        <f>+(C158-C$7)/C$8</f>
        <v>22549.499830697507</v>
      </c>
      <c r="F158" s="27">
        <f>ROUND(2*E158,0)/2</f>
        <v>22549.5</v>
      </c>
      <c r="G158" s="27">
        <f>+C158-(C$7+F158*C$8)</f>
        <v>-1.5673999587306753E-4</v>
      </c>
      <c r="H158" s="27"/>
      <c r="I158" s="27"/>
      <c r="J158" s="27"/>
      <c r="K158" s="27">
        <f>G158</f>
        <v>-1.5673999587306753E-4</v>
      </c>
      <c r="L158" s="27"/>
      <c r="M158" s="27"/>
      <c r="O158" s="27">
        <f ca="1">+C$11+C$12*F158</f>
        <v>1.0895794964980554E-2</v>
      </c>
      <c r="P158" s="27"/>
      <c r="Q158" s="28">
        <f>+C158-15018.5</f>
        <v>40820.803370000001</v>
      </c>
      <c r="R158" s="27"/>
      <c r="S158" s="27"/>
      <c r="T158" s="27"/>
      <c r="U158" s="27"/>
    </row>
    <row r="159" spans="1:24" ht="12.95" customHeight="1">
      <c r="A159" s="29" t="s">
        <v>77</v>
      </c>
      <c r="B159" s="40" t="s">
        <v>47</v>
      </c>
      <c r="C159" s="33">
        <v>55851.340400000001</v>
      </c>
      <c r="D159" s="33">
        <v>4.0000000000000001E-3</v>
      </c>
      <c r="E159" s="36">
        <f>+(C159-C$7)/C$8</f>
        <v>22562.501612121829</v>
      </c>
      <c r="F159" s="27">
        <f>ROUND(2*E159,0)/2</f>
        <v>22562.5</v>
      </c>
      <c r="G159" s="27">
        <f>+C159-(C$7+F159*C$8)</f>
        <v>1.4924999995855615E-3</v>
      </c>
      <c r="H159" s="27"/>
      <c r="I159" s="27"/>
      <c r="J159" s="27">
        <f>G159</f>
        <v>1.4924999995855615E-3</v>
      </c>
      <c r="L159" s="27"/>
      <c r="M159" s="27"/>
      <c r="N159" s="27"/>
      <c r="O159" s="27">
        <f ca="1">+C$11+C$12*F159</f>
        <v>1.0949716932220632E-2</v>
      </c>
      <c r="P159" s="27"/>
      <c r="Q159" s="28">
        <f>+C159-15018.5</f>
        <v>40832.840400000001</v>
      </c>
      <c r="R159" s="27"/>
      <c r="S159" s="27"/>
      <c r="T159" s="27"/>
      <c r="U159" s="27"/>
    </row>
    <row r="160" spans="1:24" ht="12.95" customHeight="1">
      <c r="A160" s="29" t="s">
        <v>73</v>
      </c>
      <c r="B160" s="40" t="s">
        <v>47</v>
      </c>
      <c r="C160" s="33">
        <v>55869.392039999999</v>
      </c>
      <c r="D160" s="33">
        <v>1E-4</v>
      </c>
      <c r="E160" s="36">
        <f>+(C160-C$7)/C$8</f>
        <v>22582.00006627792</v>
      </c>
      <c r="F160" s="27">
        <f>ROUND(2*E160,0)/2</f>
        <v>22582</v>
      </c>
      <c r="G160" s="27">
        <f>+C160-(C$7+F160*C$8)</f>
        <v>6.1359998653642833E-5</v>
      </c>
      <c r="H160" s="27"/>
      <c r="I160" s="27"/>
      <c r="J160" s="27"/>
      <c r="K160" s="27">
        <f>G160</f>
        <v>6.1359998653642833E-5</v>
      </c>
      <c r="L160" s="27"/>
      <c r="M160" s="27"/>
      <c r="O160" s="27">
        <f ca="1">+C$11+C$12*F160</f>
        <v>1.1030599883080763E-2</v>
      </c>
      <c r="P160" s="27"/>
      <c r="Q160" s="28">
        <f>+C160-15018.5</f>
        <v>40850.892039999999</v>
      </c>
      <c r="R160" s="27"/>
      <c r="S160" s="27"/>
      <c r="T160" s="27"/>
      <c r="U160" s="27"/>
    </row>
    <row r="161" spans="1:21" ht="12.95" customHeight="1">
      <c r="A161" s="69" t="s">
        <v>552</v>
      </c>
      <c r="B161" s="36" t="s">
        <v>47</v>
      </c>
      <c r="C161" s="33">
        <v>55873.557399999998</v>
      </c>
      <c r="D161" s="33" t="s">
        <v>96</v>
      </c>
      <c r="E161" s="27">
        <f>+(C161-C$7)/C$8</f>
        <v>22586.499274161724</v>
      </c>
      <c r="F161" s="27">
        <f>ROUND(2*E161,0)/2</f>
        <v>22586.5</v>
      </c>
      <c r="G161" s="27">
        <f>+C161-(C$7+F161*C$8)</f>
        <v>-6.7198000033386052E-4</v>
      </c>
      <c r="H161" s="27"/>
      <c r="I161" s="27"/>
      <c r="J161" s="27"/>
      <c r="K161" s="27">
        <f>G161</f>
        <v>-6.7198000033386052E-4</v>
      </c>
      <c r="L161" s="27"/>
      <c r="M161" s="27"/>
      <c r="N161" s="27"/>
      <c r="O161" s="27">
        <f ca="1">+C$11+C$12*F161</f>
        <v>1.104926517943311E-2</v>
      </c>
      <c r="P161" s="27"/>
      <c r="Q161" s="28">
        <f>+C161-15018.5</f>
        <v>40855.057399999998</v>
      </c>
    </row>
    <row r="162" spans="1:21" ht="12.95" customHeight="1">
      <c r="A162" s="69" t="s">
        <v>552</v>
      </c>
      <c r="B162" s="36" t="s">
        <v>47</v>
      </c>
      <c r="C162" s="33">
        <v>55877.261500000001</v>
      </c>
      <c r="D162" s="33" t="s">
        <v>96</v>
      </c>
      <c r="E162" s="27">
        <f>+(C162-C$7)/C$8</f>
        <v>22590.50025268997</v>
      </c>
      <c r="F162" s="27">
        <f>ROUND(2*E162,0)/2</f>
        <v>22590.5</v>
      </c>
      <c r="G162" s="27">
        <f>+C162-(C$7+F162*C$8)</f>
        <v>2.3394000163534656E-4</v>
      </c>
      <c r="H162" s="27"/>
      <c r="I162" s="27"/>
      <c r="J162" s="27"/>
      <c r="K162" s="27">
        <f>G162</f>
        <v>2.3394000163534656E-4</v>
      </c>
      <c r="L162" s="27"/>
      <c r="M162" s="27"/>
      <c r="N162" s="27"/>
      <c r="O162" s="27">
        <f ca="1">+C$11+C$12*F162</f>
        <v>1.1065856553968523E-2</v>
      </c>
      <c r="P162" s="27"/>
      <c r="Q162" s="28">
        <f>+C162-15018.5</f>
        <v>40858.761500000001</v>
      </c>
    </row>
    <row r="163" spans="1:21" ht="12.95" customHeight="1">
      <c r="A163" s="29" t="s">
        <v>73</v>
      </c>
      <c r="B163" s="40" t="s">
        <v>47</v>
      </c>
      <c r="C163" s="33">
        <v>55881.429320000003</v>
      </c>
      <c r="D163" s="33">
        <v>1E-3</v>
      </c>
      <c r="E163" s="36">
        <f>+(C163-C$7)/C$8</f>
        <v>22595.002117739401</v>
      </c>
      <c r="F163" s="27">
        <f>ROUND(2*E163,0)/2</f>
        <v>22595</v>
      </c>
      <c r="G163" s="27">
        <f>+C163-(C$7+F163*C$8)</f>
        <v>1.9606000059866346E-3</v>
      </c>
      <c r="H163" s="27"/>
      <c r="I163" s="27"/>
      <c r="J163" s="27"/>
      <c r="K163" s="27">
        <f>G163</f>
        <v>1.9606000059866346E-3</v>
      </c>
      <c r="L163" s="27"/>
      <c r="M163" s="27"/>
      <c r="O163" s="27">
        <f ca="1">+C$11+C$12*F163</f>
        <v>1.1084521850320855E-2</v>
      </c>
      <c r="P163" s="27"/>
      <c r="Q163" s="28">
        <f>+C163-15018.5</f>
        <v>40862.929320000003</v>
      </c>
      <c r="R163" s="27"/>
      <c r="S163" s="27"/>
      <c r="T163" s="27"/>
      <c r="U163" s="27"/>
    </row>
    <row r="164" spans="1:21" ht="12.95" customHeight="1">
      <c r="A164" s="29" t="s">
        <v>76</v>
      </c>
      <c r="B164" s="40" t="s">
        <v>47</v>
      </c>
      <c r="C164" s="33">
        <v>55930.494599999998</v>
      </c>
      <c r="D164" s="33">
        <v>1E-4</v>
      </c>
      <c r="E164" s="36">
        <f>+(C164-C$7)/C$8</f>
        <v>22647.999912551168</v>
      </c>
      <c r="F164" s="27">
        <f>ROUND(2*E164,0)/2</f>
        <v>22648</v>
      </c>
      <c r="G164" s="27">
        <f>+C164-(C$7+F164*C$8)</f>
        <v>-8.0960002378560603E-5</v>
      </c>
      <c r="H164" s="27"/>
      <c r="I164" s="27"/>
      <c r="J164" s="27"/>
      <c r="K164" s="27">
        <f>G164</f>
        <v>-8.0960002378560603E-5</v>
      </c>
      <c r="L164" s="27"/>
      <c r="M164" s="27"/>
      <c r="O164" s="27">
        <f ca="1">+C$11+C$12*F164</f>
        <v>1.1304357562915063E-2</v>
      </c>
      <c r="P164" s="27"/>
      <c r="Q164" s="28">
        <f>+C164-15018.5</f>
        <v>40911.994599999998</v>
      </c>
      <c r="R164" s="27"/>
      <c r="S164" s="27"/>
      <c r="T164" s="27"/>
      <c r="U164" s="27"/>
    </row>
    <row r="165" spans="1:21" ht="12.95" customHeight="1">
      <c r="A165" s="29" t="s">
        <v>75</v>
      </c>
      <c r="B165" s="40" t="s">
        <v>47</v>
      </c>
      <c r="C165" s="33">
        <v>56188.3318</v>
      </c>
      <c r="D165" s="33">
        <v>4.0000000000000001E-3</v>
      </c>
      <c r="E165" s="36">
        <f>+(C165-C$7)/C$8</f>
        <v>22926.502410049219</v>
      </c>
      <c r="F165" s="27">
        <f>ROUND(2*E165,0)/2</f>
        <v>22926.5</v>
      </c>
      <c r="G165" s="27">
        <f>+C165-(C$7+F165*C$8)</f>
        <v>2.2312200017040595E-3</v>
      </c>
      <c r="H165" s="27"/>
      <c r="I165" s="27"/>
      <c r="J165" s="27">
        <f>G165</f>
        <v>2.2312200017040595E-3</v>
      </c>
      <c r="L165" s="27"/>
      <c r="M165" s="27"/>
      <c r="N165" s="27"/>
      <c r="O165" s="27">
        <f ca="1">+C$11+C$12*F165</f>
        <v>1.2459532014943084E-2</v>
      </c>
      <c r="P165" s="27"/>
      <c r="Q165" s="28">
        <f>+C165-15018.5</f>
        <v>41169.8318</v>
      </c>
      <c r="R165" s="27"/>
      <c r="S165" s="27"/>
      <c r="T165" s="27"/>
      <c r="U165" s="27"/>
    </row>
    <row r="166" spans="1:21" ht="12.95" customHeight="1">
      <c r="A166" s="29" t="s">
        <v>71</v>
      </c>
      <c r="B166" s="40" t="s">
        <v>47</v>
      </c>
      <c r="C166" s="33">
        <v>56233.697899999999</v>
      </c>
      <c r="D166" s="33">
        <v>2.0000000000000001E-4</v>
      </c>
      <c r="E166" s="36">
        <f>+(C166-C$7)/C$8</f>
        <v>22975.504540663987</v>
      </c>
      <c r="F166" s="27">
        <f>ROUND(2*E166,0)/2</f>
        <v>22975.5</v>
      </c>
      <c r="G166" s="27">
        <f>+C166-(C$7+F166*C$8)</f>
        <v>4.2037399980472401E-3</v>
      </c>
      <c r="H166" s="27"/>
      <c r="I166" s="27"/>
      <c r="J166" s="27"/>
      <c r="K166" s="27">
        <f>G166</f>
        <v>4.2037399980472401E-3</v>
      </c>
      <c r="L166" s="27"/>
      <c r="M166" s="27"/>
      <c r="N166" s="27"/>
      <c r="O166" s="27">
        <f ca="1">+C$11+C$12*F166</f>
        <v>1.2662776353001878E-2</v>
      </c>
      <c r="P166" s="27"/>
      <c r="Q166" s="28">
        <f>+C166-15018.5</f>
        <v>41215.197899999999</v>
      </c>
      <c r="R166" s="27"/>
      <c r="S166" s="27"/>
      <c r="T166" s="27"/>
      <c r="U166" s="27"/>
    </row>
    <row r="167" spans="1:21" ht="12.95" customHeight="1">
      <c r="A167" s="29" t="s">
        <v>75</v>
      </c>
      <c r="B167" s="40" t="s">
        <v>47</v>
      </c>
      <c r="C167" s="33">
        <v>56238.325599999996</v>
      </c>
      <c r="D167" s="33">
        <v>5.0000000000000001E-4</v>
      </c>
      <c r="E167" s="36">
        <f>+(C167-C$7)/C$8</f>
        <v>22980.50314446387</v>
      </c>
      <c r="F167" s="27">
        <f>ROUND(2*E167,0)/2</f>
        <v>22980.5</v>
      </c>
      <c r="G167" s="27">
        <f>+C167-(C$7+F167*C$8)</f>
        <v>2.9111399926478043E-3</v>
      </c>
      <c r="H167" s="27"/>
      <c r="I167" s="27"/>
      <c r="J167" s="27">
        <f>G167</f>
        <v>2.9111399926478043E-3</v>
      </c>
      <c r="L167" s="27"/>
      <c r="M167" s="27"/>
      <c r="N167" s="27"/>
      <c r="O167" s="27">
        <f ca="1">+C$11+C$12*F167</f>
        <v>1.2683515571171144E-2</v>
      </c>
      <c r="P167" s="27"/>
      <c r="Q167" s="28">
        <f>+C167-15018.5</f>
        <v>41219.825599999996</v>
      </c>
      <c r="R167" s="27"/>
      <c r="S167" s="27"/>
      <c r="T167" s="27"/>
      <c r="U167" s="27"/>
    </row>
    <row r="168" spans="1:21" ht="12.95" customHeight="1">
      <c r="A168" s="29" t="s">
        <v>75</v>
      </c>
      <c r="B168" s="40" t="s">
        <v>47</v>
      </c>
      <c r="C168" s="33">
        <v>56238.331700000002</v>
      </c>
      <c r="D168" s="33">
        <v>1.5E-3</v>
      </c>
      <c r="E168" s="36">
        <f>+(C168-C$7)/C$8</f>
        <v>22980.509733370502</v>
      </c>
      <c r="F168" s="27">
        <f>ROUND(2*E168,0)/2</f>
        <v>22980.5</v>
      </c>
      <c r="G168" s="27">
        <f>+C168-(C$7+F168*C$8)</f>
        <v>9.0111399986199103E-3</v>
      </c>
      <c r="H168" s="27"/>
      <c r="I168" s="27"/>
      <c r="J168" s="27">
        <f>G168</f>
        <v>9.0111399986199103E-3</v>
      </c>
      <c r="L168" s="27"/>
      <c r="M168" s="27"/>
      <c r="N168" s="27"/>
      <c r="O168" s="27">
        <f ca="1">+C$11+C$12*F168</f>
        <v>1.2683515571171144E-2</v>
      </c>
      <c r="P168" s="27"/>
      <c r="Q168" s="28">
        <f>+C168-15018.5</f>
        <v>41219.831700000002</v>
      </c>
      <c r="R168" s="27"/>
      <c r="S168" s="27"/>
      <c r="T168" s="27"/>
      <c r="U168" s="27"/>
    </row>
    <row r="169" spans="1:21" ht="12.95" customHeight="1">
      <c r="A169" s="29" t="s">
        <v>75</v>
      </c>
      <c r="B169" s="40" t="s">
        <v>47</v>
      </c>
      <c r="C169" s="33">
        <v>56245.270299999996</v>
      </c>
      <c r="D169" s="33">
        <v>5.0000000000000001E-3</v>
      </c>
      <c r="E169" s="36">
        <f>+(C169-C$7)/C$8</f>
        <v>22988.004452631871</v>
      </c>
      <c r="F169" s="27">
        <f>ROUND(2*E169,0)/2</f>
        <v>22988</v>
      </c>
      <c r="G169" s="27">
        <f>+C169-(C$7+F169*C$8)</f>
        <v>4.1222399959224276E-3</v>
      </c>
      <c r="H169" s="27"/>
      <c r="I169" s="27"/>
      <c r="J169" s="27">
        <f>G169</f>
        <v>4.1222399959224276E-3</v>
      </c>
      <c r="L169" s="27"/>
      <c r="M169" s="27"/>
      <c r="N169" s="27"/>
      <c r="O169" s="27">
        <f ca="1">+C$11+C$12*F169</f>
        <v>1.2714624398425037E-2</v>
      </c>
      <c r="P169" s="27"/>
      <c r="Q169" s="28">
        <f>+C169-15018.5</f>
        <v>41226.770299999996</v>
      </c>
      <c r="R169" s="27"/>
      <c r="S169" s="27"/>
      <c r="T169" s="27"/>
      <c r="U169" s="27"/>
    </row>
    <row r="170" spans="1:21" ht="12.95" customHeight="1">
      <c r="A170" s="45" t="s">
        <v>73</v>
      </c>
      <c r="B170" s="46" t="s">
        <v>47</v>
      </c>
      <c r="C170" s="30">
        <v>56252.2143</v>
      </c>
      <c r="D170" s="30">
        <v>1E-4</v>
      </c>
      <c r="E170" s="27">
        <f>+(C170-C$7)/C$8</f>
        <v>22995.505004695839</v>
      </c>
      <c r="F170" s="27">
        <f>ROUND(2*E170,0)/2</f>
        <v>22995.5</v>
      </c>
      <c r="G170" s="27">
        <f>+C170-(C$7+F170*C$8)</f>
        <v>4.6333400023286231E-3</v>
      </c>
      <c r="H170" s="27"/>
      <c r="I170" s="27"/>
      <c r="J170" s="27"/>
      <c r="K170" s="27">
        <f>G170</f>
        <v>4.6333400023286231E-3</v>
      </c>
      <c r="L170" s="27"/>
      <c r="M170" s="27"/>
      <c r="O170" s="27">
        <f ca="1">+C$11+C$12*F170</f>
        <v>1.2745733225678929E-2</v>
      </c>
      <c r="P170" s="27"/>
      <c r="Q170" s="28">
        <f>+C170-15018.5</f>
        <v>41233.7143</v>
      </c>
      <c r="R170" s="27"/>
      <c r="S170" s="27"/>
      <c r="T170" s="27"/>
      <c r="U170" s="27"/>
    </row>
    <row r="171" spans="1:21" ht="12.95" customHeight="1">
      <c r="A171" s="47" t="s">
        <v>83</v>
      </c>
      <c r="B171" s="48"/>
      <c r="C171" s="47">
        <v>56252.214440000003</v>
      </c>
      <c r="D171" s="47" t="s">
        <v>82</v>
      </c>
      <c r="E171" s="27">
        <f>+(C171-C$7)/C$8</f>
        <v>22995.50515591665</v>
      </c>
      <c r="F171" s="27">
        <f>ROUND(2*E171,0)/2</f>
        <v>22995.5</v>
      </c>
      <c r="G171" s="27">
        <f>+C171-(C$7+F171*C$8)</f>
        <v>4.7733400060678832E-3</v>
      </c>
      <c r="H171" s="27"/>
      <c r="I171" s="27"/>
      <c r="J171" s="27"/>
      <c r="K171" s="27">
        <f>G171</f>
        <v>4.7733400060678832E-3</v>
      </c>
      <c r="L171" s="27"/>
      <c r="M171" s="27"/>
      <c r="N171" s="27"/>
      <c r="O171" s="27">
        <f ca="1">+C$11+C$12*F171</f>
        <v>1.2745733225678929E-2</v>
      </c>
      <c r="P171" s="27"/>
      <c r="Q171" s="28">
        <f>+C171-15018.5</f>
        <v>41233.714440000003</v>
      </c>
      <c r="R171" s="27"/>
      <c r="S171" s="27"/>
      <c r="T171" s="27"/>
      <c r="U171" s="27"/>
    </row>
    <row r="172" spans="1:21" ht="12.95" customHeight="1">
      <c r="A172" s="45" t="s">
        <v>73</v>
      </c>
      <c r="B172" s="46" t="s">
        <v>47</v>
      </c>
      <c r="C172" s="30">
        <v>56252.214460000003</v>
      </c>
      <c r="D172" s="30">
        <v>1E-4</v>
      </c>
      <c r="E172" s="27">
        <f>+(C172-C$7)/C$8</f>
        <v>22995.505177519623</v>
      </c>
      <c r="F172" s="27">
        <f>ROUND(2*E172,0)/2</f>
        <v>22995.5</v>
      </c>
      <c r="G172" s="27">
        <f>+C172-(C$7+F172*C$8)</f>
        <v>4.7933400055626407E-3</v>
      </c>
      <c r="H172" s="27"/>
      <c r="I172" s="27"/>
      <c r="J172" s="27"/>
      <c r="K172" s="27">
        <f>G172</f>
        <v>4.7933400055626407E-3</v>
      </c>
      <c r="L172" s="27"/>
      <c r="M172" s="27"/>
      <c r="O172" s="27">
        <f ca="1">+C$11+C$12*F172</f>
        <v>1.2745733225678929E-2</v>
      </c>
      <c r="P172" s="27"/>
      <c r="Q172" s="28">
        <f>+C172-15018.5</f>
        <v>41233.714460000003</v>
      </c>
      <c r="R172" s="27"/>
      <c r="S172" s="27"/>
      <c r="T172" s="27"/>
      <c r="U172" s="27"/>
    </row>
    <row r="173" spans="1:21" ht="12.95" customHeight="1">
      <c r="A173" s="45" t="s">
        <v>73</v>
      </c>
      <c r="B173" s="46" t="s">
        <v>47</v>
      </c>
      <c r="C173" s="30">
        <v>56252.21499</v>
      </c>
      <c r="D173" s="30">
        <v>1E-4</v>
      </c>
      <c r="E173" s="27">
        <f>+(C173-C$7)/C$8</f>
        <v>22995.505749998392</v>
      </c>
      <c r="F173" s="27">
        <f>ROUND(2*E173,0)/2</f>
        <v>22995.5</v>
      </c>
      <c r="G173" s="27">
        <f>+C173-(C$7+F173*C$8)</f>
        <v>5.323340003087651E-3</v>
      </c>
      <c r="H173" s="27"/>
      <c r="I173" s="27"/>
      <c r="J173" s="27"/>
      <c r="K173" s="27">
        <f>G173</f>
        <v>5.323340003087651E-3</v>
      </c>
      <c r="L173" s="27"/>
      <c r="M173" s="27"/>
      <c r="O173" s="27">
        <f ca="1">+C$11+C$12*F173</f>
        <v>1.2745733225678929E-2</v>
      </c>
      <c r="P173" s="27"/>
      <c r="Q173" s="28">
        <f>+C173-15018.5</f>
        <v>41233.71499</v>
      </c>
      <c r="R173" s="27"/>
      <c r="S173" s="27"/>
      <c r="T173" s="27"/>
      <c r="U173" s="27"/>
    </row>
    <row r="174" spans="1:21" ht="12.95" customHeight="1">
      <c r="A174" s="47" t="s">
        <v>83</v>
      </c>
      <c r="B174" s="48"/>
      <c r="C174" s="47">
        <v>56252.215129999997</v>
      </c>
      <c r="D174" s="47">
        <v>1.2E-4</v>
      </c>
      <c r="E174" s="27">
        <f>+(C174-C$7)/C$8</f>
        <v>22995.505901219196</v>
      </c>
      <c r="F174" s="27">
        <f>ROUND(2*E174,0)/2</f>
        <v>22995.5</v>
      </c>
      <c r="G174" s="27">
        <f>+C174-(C$7+F174*C$8)</f>
        <v>5.4633399995509535E-3</v>
      </c>
      <c r="H174" s="27"/>
      <c r="I174" s="27"/>
      <c r="J174" s="27"/>
      <c r="K174" s="27">
        <f>G174</f>
        <v>5.4633399995509535E-3</v>
      </c>
      <c r="L174" s="27"/>
      <c r="M174" s="27"/>
      <c r="N174" s="27"/>
      <c r="O174" s="27">
        <f ca="1">+C$11+C$12*F174</f>
        <v>1.2745733225678929E-2</v>
      </c>
      <c r="P174" s="27"/>
      <c r="Q174" s="28">
        <f>+C174-15018.5</f>
        <v>41233.715129999997</v>
      </c>
      <c r="R174" s="27"/>
      <c r="S174" s="27"/>
      <c r="T174" s="27"/>
      <c r="U174" s="27"/>
    </row>
    <row r="175" spans="1:21" ht="12.95" customHeight="1">
      <c r="A175" s="45" t="s">
        <v>75</v>
      </c>
      <c r="B175" s="46" t="s">
        <v>74</v>
      </c>
      <c r="C175" s="30">
        <v>56254.293299999998</v>
      </c>
      <c r="D175" s="30">
        <v>2.1999999999999999E-2</v>
      </c>
      <c r="E175" s="27">
        <f>+(C175-C$7)/C$8</f>
        <v>22997.750633690794</v>
      </c>
      <c r="F175" s="27">
        <f>ROUND(2*E175,0)/2</f>
        <v>22998</v>
      </c>
      <c r="G175" s="27"/>
      <c r="H175" s="27"/>
      <c r="I175" s="27"/>
      <c r="J175" s="27"/>
      <c r="K175" s="27"/>
      <c r="L175" s="27"/>
      <c r="M175" s="27"/>
      <c r="N175" s="27"/>
      <c r="O175" s="27">
        <f ca="1">+C$11+C$12*F175</f>
        <v>1.2756102834763569E-2</v>
      </c>
      <c r="P175" s="27"/>
      <c r="Q175" s="28">
        <f>+C175-15018.5</f>
        <v>41235.793299999998</v>
      </c>
      <c r="R175" s="27"/>
      <c r="S175" s="27"/>
      <c r="T175" s="27">
        <v>-0.23086296000110451</v>
      </c>
      <c r="U175" s="27"/>
    </row>
    <row r="176" spans="1:21" ht="12.95" customHeight="1">
      <c r="A176" s="45" t="s">
        <v>73</v>
      </c>
      <c r="B176" s="46" t="s">
        <v>47</v>
      </c>
      <c r="C176" s="30">
        <v>56263.323389999998</v>
      </c>
      <c r="D176" s="30">
        <v>2.0000000000000001E-4</v>
      </c>
      <c r="E176" s="27">
        <f>+(C176-C$7)/C$8</f>
        <v>23007.504473003475</v>
      </c>
      <c r="F176" s="27">
        <f>ROUND(2*E176,0)/2</f>
        <v>23007.5</v>
      </c>
      <c r="G176" s="27">
        <f>+C176-(C$7+F176*C$8)</f>
        <v>4.1410999983781949E-3</v>
      </c>
      <c r="H176" s="27"/>
      <c r="I176" s="27"/>
      <c r="J176" s="27"/>
      <c r="K176" s="27">
        <f>G176</f>
        <v>4.1410999983781949E-3</v>
      </c>
      <c r="L176" s="27"/>
      <c r="M176" s="27"/>
      <c r="O176" s="27">
        <f ca="1">+C$11+C$12*F176</f>
        <v>1.2795507349285168E-2</v>
      </c>
      <c r="P176" s="27"/>
      <c r="Q176" s="28">
        <f>+C176-15018.5</f>
        <v>41244.823389999998</v>
      </c>
      <c r="R176" s="27"/>
      <c r="S176" s="27"/>
      <c r="T176" s="27"/>
      <c r="U176" s="27"/>
    </row>
    <row r="177" spans="1:33" ht="12.95" customHeight="1">
      <c r="A177" s="45" t="s">
        <v>73</v>
      </c>
      <c r="B177" s="46" t="s">
        <v>47</v>
      </c>
      <c r="C177" s="30">
        <v>56263.323429999997</v>
      </c>
      <c r="D177" s="30">
        <v>2.0000000000000001E-4</v>
      </c>
      <c r="E177" s="27">
        <f>+(C177-C$7)/C$8</f>
        <v>23007.504516209421</v>
      </c>
      <c r="F177" s="27">
        <f>ROUND(2*E177,0)/2</f>
        <v>23007.5</v>
      </c>
      <c r="G177" s="27">
        <f>+C177-(C$7+F177*C$8)</f>
        <v>4.1810999973677099E-3</v>
      </c>
      <c r="H177" s="27"/>
      <c r="I177" s="27"/>
      <c r="J177" s="27"/>
      <c r="K177" s="27">
        <f>G177</f>
        <v>4.1810999973677099E-3</v>
      </c>
      <c r="L177" s="27"/>
      <c r="M177" s="27"/>
      <c r="O177" s="27">
        <f ca="1">+C$11+C$12*F177</f>
        <v>1.2795507349285168E-2</v>
      </c>
      <c r="P177" s="27"/>
      <c r="Q177" s="28">
        <f>+C177-15018.5</f>
        <v>41244.823429999997</v>
      </c>
      <c r="R177" s="27"/>
      <c r="S177" s="27"/>
      <c r="T177" s="27"/>
      <c r="U177" s="27"/>
    </row>
    <row r="178" spans="1:33" ht="12.95" customHeight="1">
      <c r="A178" s="45" t="s">
        <v>73</v>
      </c>
      <c r="B178" s="46" t="s">
        <v>47</v>
      </c>
      <c r="C178" s="30">
        <v>56263.323479999999</v>
      </c>
      <c r="D178" s="30">
        <v>2.9999999999999997E-4</v>
      </c>
      <c r="E178" s="27">
        <f>+(C178-C$7)/C$8</f>
        <v>23007.504570216854</v>
      </c>
      <c r="F178" s="27">
        <f>ROUND(2*E178,0)/2</f>
        <v>23007.5</v>
      </c>
      <c r="G178" s="27">
        <f>+C178-(C$7+F178*C$8)</f>
        <v>4.2310999997425824E-3</v>
      </c>
      <c r="H178" s="27"/>
      <c r="I178" s="27"/>
      <c r="J178" s="27"/>
      <c r="K178" s="27">
        <f>G178</f>
        <v>4.2310999997425824E-3</v>
      </c>
      <c r="L178" s="27"/>
      <c r="M178" s="27"/>
      <c r="O178" s="27">
        <f ca="1">+C$11+C$12*F178</f>
        <v>1.2795507349285168E-2</v>
      </c>
      <c r="P178" s="27"/>
      <c r="Q178" s="28">
        <f>+C178-15018.5</f>
        <v>41244.823479999999</v>
      </c>
      <c r="R178" s="27"/>
      <c r="S178" s="27"/>
      <c r="T178" s="27"/>
      <c r="U178" s="27"/>
    </row>
    <row r="179" spans="1:33" ht="12.95" customHeight="1">
      <c r="A179" s="45" t="s">
        <v>73</v>
      </c>
      <c r="B179" s="46" t="s">
        <v>47</v>
      </c>
      <c r="C179" s="30">
        <v>56536.439449999998</v>
      </c>
      <c r="D179" s="30">
        <v>2.0000000000000001E-4</v>
      </c>
      <c r="E179" s="27">
        <f>+(C179-C$7)/C$8</f>
        <v>23302.510410148418</v>
      </c>
      <c r="F179" s="27">
        <f>ROUND(2*E179,0)/2</f>
        <v>23302.5</v>
      </c>
      <c r="G179" s="27">
        <f>+C179-(C$7+F179*C$8)</f>
        <v>9.6377000008942559E-3</v>
      </c>
      <c r="H179" s="27"/>
      <c r="I179" s="27"/>
      <c r="J179" s="27"/>
      <c r="K179" s="27">
        <f>G179</f>
        <v>9.6377000008942559E-3</v>
      </c>
      <c r="L179" s="27"/>
      <c r="M179" s="27"/>
      <c r="O179" s="27">
        <f ca="1">+C$11+C$12*F179</f>
        <v>1.401912122127176E-2</v>
      </c>
      <c r="P179" s="27"/>
      <c r="Q179" s="28">
        <f>+C179-15018.5</f>
        <v>41517.939449999998</v>
      </c>
      <c r="R179" s="27"/>
      <c r="S179" s="27"/>
      <c r="T179" s="27"/>
      <c r="U179" s="27"/>
    </row>
    <row r="180" spans="1:33" ht="12.95" customHeight="1">
      <c r="A180" s="45" t="s">
        <v>72</v>
      </c>
      <c r="B180" s="46" t="s">
        <v>47</v>
      </c>
      <c r="C180" s="30">
        <v>56538.754500000003</v>
      </c>
      <c r="D180" s="30">
        <v>1E-4</v>
      </c>
      <c r="E180" s="27">
        <f>+(C180-C$7)/C$8</f>
        <v>23305.01100822672</v>
      </c>
      <c r="F180" s="27">
        <f>ROUND(2*E180,0)/2</f>
        <v>23305</v>
      </c>
      <c r="G180" s="27">
        <f>+C180-(C$7+F180*C$8)</f>
        <v>1.0191400004259776E-2</v>
      </c>
      <c r="H180" s="27"/>
      <c r="I180" s="27"/>
      <c r="J180" s="27"/>
      <c r="K180" s="27">
        <f>G180</f>
        <v>1.0191400004259776E-2</v>
      </c>
      <c r="L180" s="27"/>
      <c r="M180" s="27"/>
      <c r="O180" s="27">
        <f ca="1">+C$11+C$12*F180</f>
        <v>1.40294908303564E-2</v>
      </c>
      <c r="P180" s="27"/>
      <c r="Q180" s="28">
        <f>+C180-15018.5</f>
        <v>41520.254500000003</v>
      </c>
      <c r="R180" s="27"/>
      <c r="S180" s="27"/>
      <c r="T180" s="27"/>
      <c r="U180" s="27"/>
    </row>
    <row r="181" spans="1:33" ht="12.95" customHeight="1">
      <c r="A181" s="47" t="s">
        <v>81</v>
      </c>
      <c r="B181" s="48" t="s">
        <v>74</v>
      </c>
      <c r="C181" s="49">
        <v>56569.305809999998</v>
      </c>
      <c r="D181" s="50">
        <v>1E-4</v>
      </c>
      <c r="E181" s="27">
        <f>+(C181-C$7)/C$8</f>
        <v>23338.010963767796</v>
      </c>
      <c r="F181" s="27">
        <f>ROUND(2*E181,0)/2</f>
        <v>23338</v>
      </c>
      <c r="G181" s="27">
        <f>+C181-(C$7+F181*C$8)</f>
        <v>1.0150239999347832E-2</v>
      </c>
      <c r="H181" s="27"/>
      <c r="I181" s="27"/>
      <c r="J181" s="27"/>
      <c r="K181" s="27">
        <f>G181</f>
        <v>1.0150239999347832E-2</v>
      </c>
      <c r="L181" s="27"/>
      <c r="M181" s="27"/>
      <c r="N181" s="27"/>
      <c r="O181" s="27">
        <f ca="1">+C$11+C$12*F181</f>
        <v>1.4166369670273543E-2</v>
      </c>
      <c r="P181" s="27"/>
      <c r="Q181" s="28">
        <f>+C181-15018.5</f>
        <v>41550.805809999998</v>
      </c>
      <c r="R181" s="27"/>
      <c r="S181" s="27"/>
      <c r="T181" s="27"/>
      <c r="U181" s="27"/>
    </row>
    <row r="182" spans="1:33" ht="12.95" customHeight="1">
      <c r="A182" s="47" t="s">
        <v>81</v>
      </c>
      <c r="B182" s="48" t="s">
        <v>74</v>
      </c>
      <c r="C182" s="49">
        <v>56569.305899999999</v>
      </c>
      <c r="D182" s="50">
        <v>1E-4</v>
      </c>
      <c r="E182" s="27">
        <f>+(C182-C$7)/C$8</f>
        <v>23338.011060981175</v>
      </c>
      <c r="F182" s="27">
        <f>ROUND(2*E182,0)/2</f>
        <v>23338</v>
      </c>
      <c r="G182" s="27">
        <f>+C182-(C$7+F182*C$8)</f>
        <v>1.024024000071222E-2</v>
      </c>
      <c r="H182" s="27"/>
      <c r="I182" s="27"/>
      <c r="J182" s="27"/>
      <c r="K182" s="27">
        <f>G182</f>
        <v>1.024024000071222E-2</v>
      </c>
      <c r="L182" s="27"/>
      <c r="M182" s="27"/>
      <c r="N182" s="27"/>
      <c r="O182" s="27">
        <f ca="1">+C$11+C$12*F182</f>
        <v>1.4166369670273543E-2</v>
      </c>
      <c r="P182" s="27"/>
      <c r="Q182" s="28">
        <f>+C182-15018.5</f>
        <v>41550.805899999999</v>
      </c>
      <c r="R182" s="27"/>
      <c r="S182" s="27"/>
      <c r="T182" s="27"/>
      <c r="U182" s="27"/>
    </row>
    <row r="183" spans="1:33" ht="12.95" customHeight="1">
      <c r="A183" s="51" t="s">
        <v>80</v>
      </c>
      <c r="B183" s="52" t="s">
        <v>47</v>
      </c>
      <c r="C183" s="47">
        <v>56569.306100000002</v>
      </c>
      <c r="D183" s="53">
        <v>2.0000000000000001E-4</v>
      </c>
      <c r="E183" s="27">
        <f>+(C183-C$7)/C$8</f>
        <v>23338.011277010901</v>
      </c>
      <c r="F183" s="27">
        <f>ROUND(2*E183,0)/2</f>
        <v>23338</v>
      </c>
      <c r="G183" s="27">
        <f>+C183-(C$7+F183*C$8)</f>
        <v>1.0440240002935752E-2</v>
      </c>
      <c r="H183" s="27"/>
      <c r="I183" s="27"/>
      <c r="J183" s="27"/>
      <c r="K183" s="27">
        <f>G183</f>
        <v>1.0440240002935752E-2</v>
      </c>
      <c r="L183" s="27"/>
      <c r="M183" s="27"/>
      <c r="N183" s="27"/>
      <c r="O183" s="27">
        <f ca="1">+C$11+C$12*F183</f>
        <v>1.4166369670273543E-2</v>
      </c>
      <c r="P183" s="27"/>
      <c r="Q183" s="28">
        <f>+C183-15018.5</f>
        <v>41550.806100000002</v>
      </c>
      <c r="R183" s="27"/>
      <c r="S183" s="27"/>
      <c r="T183" s="27"/>
      <c r="U183" s="27"/>
    </row>
    <row r="184" spans="1:33" ht="12.95" customHeight="1">
      <c r="A184" s="47" t="s">
        <v>81</v>
      </c>
      <c r="B184" s="48" t="s">
        <v>74</v>
      </c>
      <c r="C184" s="49">
        <v>56569.30618</v>
      </c>
      <c r="D184" s="50">
        <v>1E-4</v>
      </c>
      <c r="E184" s="27">
        <f>+(C184-C$7)/C$8</f>
        <v>23338.011363422789</v>
      </c>
      <c r="F184" s="27">
        <f>ROUND(2*E184,0)/2</f>
        <v>23338</v>
      </c>
      <c r="G184" s="27">
        <f>+C184-(C$7+F184*C$8)</f>
        <v>1.0520240000914782E-2</v>
      </c>
      <c r="H184" s="27"/>
      <c r="I184" s="27"/>
      <c r="J184" s="27"/>
      <c r="K184" s="27">
        <f>G184</f>
        <v>1.0520240000914782E-2</v>
      </c>
      <c r="L184" s="27"/>
      <c r="M184" s="27"/>
      <c r="N184" s="27"/>
      <c r="O184" s="27">
        <f ca="1">+C$11+C$12*F184</f>
        <v>1.4166369670273543E-2</v>
      </c>
      <c r="P184" s="27"/>
      <c r="Q184" s="28">
        <f>+C184-15018.5</f>
        <v>41550.80618</v>
      </c>
      <c r="R184" s="27"/>
      <c r="S184" s="27"/>
      <c r="T184" s="27"/>
      <c r="U184" s="27"/>
    </row>
    <row r="185" spans="1:33" ht="12.95" customHeight="1">
      <c r="A185" s="51" t="s">
        <v>80</v>
      </c>
      <c r="B185" s="52" t="s">
        <v>47</v>
      </c>
      <c r="C185" s="47">
        <v>56637.352800000001</v>
      </c>
      <c r="D185" s="53">
        <v>8.9999999999999998E-4</v>
      </c>
      <c r="E185" s="27">
        <f>+(C185-C$7)/C$8</f>
        <v>23411.51182656892</v>
      </c>
      <c r="F185" s="27">
        <f>ROUND(2*E185,0)/2</f>
        <v>23411.5</v>
      </c>
      <c r="G185" s="27">
        <f>+C185-(C$7+F185*C$8)</f>
        <v>1.0949020004773047E-2</v>
      </c>
      <c r="H185" s="27"/>
      <c r="I185" s="27"/>
      <c r="J185" s="27"/>
      <c r="K185" s="27">
        <f>G185</f>
        <v>1.0949020004773047E-2</v>
      </c>
      <c r="L185" s="27"/>
      <c r="M185" s="27"/>
      <c r="N185" s="27"/>
      <c r="O185" s="27">
        <f ca="1">+C$11+C$12*F185</f>
        <v>1.4471236177361721E-2</v>
      </c>
      <c r="P185" s="27"/>
      <c r="Q185" s="28">
        <f>+C185-15018.5</f>
        <v>41618.852800000001</v>
      </c>
      <c r="R185" s="27"/>
      <c r="S185" s="27"/>
      <c r="T185" s="27"/>
      <c r="U185" s="27"/>
    </row>
    <row r="186" spans="1:33" ht="12.95" customHeight="1">
      <c r="A186" s="47" t="s">
        <v>79</v>
      </c>
      <c r="B186" s="48" t="s">
        <v>47</v>
      </c>
      <c r="C186" s="47">
        <v>56847.51139</v>
      </c>
      <c r="D186" s="47">
        <v>8.0000000000000007E-5</v>
      </c>
      <c r="E186" s="27">
        <f>+(C186-C$7)/C$8</f>
        <v>23638.514338951416</v>
      </c>
      <c r="F186" s="27">
        <f>ROUND(2*E186,0)/2</f>
        <v>23638.5</v>
      </c>
      <c r="G186" s="27">
        <f>+C186-(C$7+F186*C$8)</f>
        <v>1.3274979995912872E-2</v>
      </c>
      <c r="H186" s="27"/>
      <c r="I186" s="27"/>
      <c r="J186" s="27"/>
      <c r="K186" s="27">
        <f>G186</f>
        <v>1.3274979995912872E-2</v>
      </c>
      <c r="L186" s="27"/>
      <c r="M186" s="27"/>
      <c r="N186" s="27"/>
      <c r="O186" s="27">
        <f ca="1">+C$11+C$12*F186</f>
        <v>1.5412796682246335E-2</v>
      </c>
      <c r="P186" s="27"/>
      <c r="Q186" s="28">
        <f>+C186-15018.5</f>
        <v>41829.01139</v>
      </c>
      <c r="R186" s="27"/>
      <c r="S186" s="27"/>
      <c r="T186" s="27"/>
      <c r="U186" s="27"/>
    </row>
    <row r="187" spans="1:33" ht="12.95" customHeight="1">
      <c r="A187" s="47" t="s">
        <v>81</v>
      </c>
      <c r="B187" s="48" t="s">
        <v>47</v>
      </c>
      <c r="C187" s="49">
        <v>56861.398229999999</v>
      </c>
      <c r="D187" s="50">
        <v>2.0000000000000001E-4</v>
      </c>
      <c r="E187" s="27">
        <f>+(C187-C$7)/C$8</f>
        <v>23653.514190106936</v>
      </c>
      <c r="F187" s="27">
        <f>ROUND(2*E187,0)/2</f>
        <v>23653.5</v>
      </c>
      <c r="G187" s="27">
        <f>+C187-(C$7+F187*C$8)</f>
        <v>1.313718000164954E-2</v>
      </c>
      <c r="H187" s="27"/>
      <c r="I187" s="27"/>
      <c r="J187" s="27"/>
      <c r="K187" s="27">
        <f>G187</f>
        <v>1.313718000164954E-2</v>
      </c>
      <c r="L187" s="27"/>
      <c r="M187" s="27"/>
      <c r="N187" s="27"/>
      <c r="O187" s="27">
        <f ca="1">+C$11+C$12*F187</f>
        <v>1.547501433675412E-2</v>
      </c>
      <c r="P187" s="27"/>
      <c r="Q187" s="28">
        <f>+C187-15018.5</f>
        <v>41842.898229999999</v>
      </c>
      <c r="R187" s="27"/>
      <c r="S187" s="27"/>
      <c r="T187" s="27"/>
      <c r="U187" s="27"/>
    </row>
    <row r="188" spans="1:33" ht="12.95" customHeight="1">
      <c r="A188" s="47" t="s">
        <v>81</v>
      </c>
      <c r="B188" s="48" t="s">
        <v>47</v>
      </c>
      <c r="C188" s="49">
        <v>56861.398450000001</v>
      </c>
      <c r="D188" s="50">
        <v>2.0000000000000001E-4</v>
      </c>
      <c r="E188" s="27">
        <f>+(C188-C$7)/C$8</f>
        <v>23653.514427739636</v>
      </c>
      <c r="F188" s="27">
        <f>ROUND(2*E188,0)/2</f>
        <v>23653.5</v>
      </c>
      <c r="G188" s="27">
        <f>+C188-(C$7+F188*C$8)</f>
        <v>1.335718000336783E-2</v>
      </c>
      <c r="H188" s="27"/>
      <c r="I188" s="27"/>
      <c r="J188" s="27"/>
      <c r="K188" s="27">
        <f>G188</f>
        <v>1.335718000336783E-2</v>
      </c>
      <c r="L188" s="27"/>
      <c r="M188" s="27"/>
      <c r="N188" s="27"/>
      <c r="O188" s="27">
        <f ca="1">+C$11+C$12*F188</f>
        <v>1.547501433675412E-2</v>
      </c>
      <c r="P188" s="27"/>
      <c r="Q188" s="28">
        <f>+C188-15018.5</f>
        <v>41842.898450000001</v>
      </c>
      <c r="R188" s="27"/>
      <c r="S188" s="27"/>
      <c r="T188" s="27"/>
      <c r="U188" s="27"/>
    </row>
    <row r="189" spans="1:33" ht="12.95" customHeight="1">
      <c r="A189" s="47" t="s">
        <v>81</v>
      </c>
      <c r="B189" s="48" t="s">
        <v>47</v>
      </c>
      <c r="C189" s="49">
        <v>56861.398800000003</v>
      </c>
      <c r="D189" s="50">
        <v>1E-4</v>
      </c>
      <c r="E189" s="27">
        <f>+(C189-C$7)/C$8</f>
        <v>23653.514805791656</v>
      </c>
      <c r="F189" s="27">
        <f>ROUND(2*E189,0)/2</f>
        <v>23653.5</v>
      </c>
      <c r="G189" s="27">
        <f>+C189-(C$7+F189*C$8)</f>
        <v>1.3707180005440023E-2</v>
      </c>
      <c r="H189" s="27"/>
      <c r="I189" s="27"/>
      <c r="J189" s="27"/>
      <c r="K189" s="27">
        <f>G189</f>
        <v>1.3707180005440023E-2</v>
      </c>
      <c r="L189" s="27"/>
      <c r="M189" s="27"/>
      <c r="N189" s="27"/>
      <c r="O189" s="27">
        <f ca="1">+C$11+C$12*F189</f>
        <v>1.547501433675412E-2</v>
      </c>
      <c r="P189" s="27"/>
      <c r="Q189" s="28">
        <f>+C189-15018.5</f>
        <v>41842.898800000003</v>
      </c>
      <c r="R189" s="27"/>
      <c r="S189" s="27"/>
      <c r="T189" s="27"/>
      <c r="U189" s="27"/>
    </row>
    <row r="190" spans="1:33" ht="12.95" customHeight="1">
      <c r="A190" s="53" t="s">
        <v>84</v>
      </c>
      <c r="B190" s="48"/>
      <c r="C190" s="53">
        <v>56924.352800000001</v>
      </c>
      <c r="D190" s="53">
        <v>1.4E-3</v>
      </c>
      <c r="E190" s="27">
        <f>+(C190-C$7)/C$8</f>
        <v>23721.514482438361</v>
      </c>
      <c r="F190" s="27">
        <f>ROUND(2*E190,0)/2</f>
        <v>23721.5</v>
      </c>
      <c r="G190" s="27">
        <f>+C190-(C$7+F190*C$8)</f>
        <v>1.3407819998974446E-2</v>
      </c>
      <c r="H190" s="27"/>
      <c r="I190" s="27"/>
      <c r="J190" s="27"/>
      <c r="K190" s="27">
        <f>G190</f>
        <v>1.3407819998974446E-2</v>
      </c>
      <c r="L190" s="27"/>
      <c r="M190" s="27"/>
      <c r="N190" s="27"/>
      <c r="O190" s="27">
        <f ca="1">+C$11+C$12*F190</f>
        <v>1.5757067703856126E-2</v>
      </c>
      <c r="P190" s="27"/>
      <c r="Q190" s="28">
        <f>+C190-15018.5</f>
        <v>41905.852800000001</v>
      </c>
      <c r="R190" s="27"/>
      <c r="S190" s="27"/>
      <c r="T190" s="27"/>
      <c r="U190" s="27"/>
    </row>
    <row r="191" spans="1:33" ht="12.95" customHeight="1">
      <c r="A191" s="69" t="s">
        <v>642</v>
      </c>
      <c r="B191" s="36" t="s">
        <v>47</v>
      </c>
      <c r="C191" s="33">
        <v>56952.592199999999</v>
      </c>
      <c r="D191" s="33" t="s">
        <v>96</v>
      </c>
      <c r="E191" s="27">
        <f>+(C191-C$7)/C$8</f>
        <v>23752.017231567836</v>
      </c>
      <c r="F191" s="27">
        <f>ROUND(2*E191,0)/2</f>
        <v>23752</v>
      </c>
      <c r="G191" s="27">
        <f>+C191-(C$7+F191*C$8)</f>
        <v>1.5952959998685401E-2</v>
      </c>
      <c r="H191" s="27"/>
      <c r="I191" s="27"/>
      <c r="J191" s="27"/>
      <c r="K191" s="27">
        <f>G191</f>
        <v>1.5952959998685401E-2</v>
      </c>
      <c r="L191" s="27"/>
      <c r="M191" s="27"/>
      <c r="N191" s="27"/>
      <c r="O191" s="27">
        <f ca="1">+C$11+C$12*F191</f>
        <v>1.5883576934688629E-2</v>
      </c>
      <c r="P191" s="27"/>
      <c r="Q191" s="28">
        <f>+C191-15018.5</f>
        <v>41934.092199999999</v>
      </c>
    </row>
    <row r="192" spans="1:33" s="36" customFormat="1" ht="12.95" customHeight="1">
      <c r="A192" s="76" t="s">
        <v>1</v>
      </c>
      <c r="B192" s="77" t="s">
        <v>47</v>
      </c>
      <c r="C192" s="78">
        <v>56952.592199999999</v>
      </c>
      <c r="D192" s="78">
        <v>1E-4</v>
      </c>
      <c r="E192" s="36">
        <f>+(C192-C$7)/C$8</f>
        <v>23752.017231567836</v>
      </c>
      <c r="F192" s="36">
        <f>ROUND(2*E192,0)/2</f>
        <v>23752</v>
      </c>
      <c r="G192" s="36">
        <f>+C192-(C$7+F192*C$8)</f>
        <v>1.5952959998685401E-2</v>
      </c>
      <c r="K192" s="36">
        <f>G192</f>
        <v>1.5952959998685401E-2</v>
      </c>
      <c r="O192" s="36">
        <f ca="1">+C$11+C$12*F192</f>
        <v>1.5883576934688629E-2</v>
      </c>
      <c r="Q192" s="72">
        <f>+C192-15018.5</f>
        <v>41934.092199999999</v>
      </c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s="36" customFormat="1" ht="12.95" customHeight="1">
      <c r="A193" s="33" t="s">
        <v>646</v>
      </c>
      <c r="B193" s="40" t="s">
        <v>47</v>
      </c>
      <c r="C193" s="33">
        <v>57223.389199999998</v>
      </c>
      <c r="D193" s="33">
        <v>2.9999999999999997E-4</v>
      </c>
      <c r="E193" s="36">
        <f>+(C193-C$7)/C$8</f>
        <v>24044.518239238489</v>
      </c>
      <c r="F193" s="36">
        <f>ROUND(2*E193,0)/2</f>
        <v>24044.5</v>
      </c>
      <c r="G193" s="36">
        <f>+C193-(C$7+F193*C$8)</f>
        <v>1.6885860000911634E-2</v>
      </c>
      <c r="K193" s="36">
        <f>G193</f>
        <v>1.6885860000911634E-2</v>
      </c>
      <c r="O193" s="36">
        <f ca="1">+C$11+C$12*F193</f>
        <v>1.7096821197590595E-2</v>
      </c>
      <c r="Q193" s="72">
        <f>+C193-15018.5</f>
        <v>42204.889199999998</v>
      </c>
    </row>
    <row r="194" spans="1:33" s="36" customFormat="1" ht="12.95" customHeight="1">
      <c r="A194" s="33" t="s">
        <v>646</v>
      </c>
      <c r="B194" s="40" t="s">
        <v>74</v>
      </c>
      <c r="C194" s="33">
        <v>57253.477899999998</v>
      </c>
      <c r="D194" s="33">
        <v>4.0000000000000002E-4</v>
      </c>
      <c r="E194" s="36">
        <f>+(C194-C$7)/C$8</f>
        <v>24077.018507223365</v>
      </c>
      <c r="F194" s="36">
        <f>ROUND(2*E194,0)/2</f>
        <v>24077</v>
      </c>
      <c r="G194" s="36">
        <f>+C194-(C$7+F194*C$8)</f>
        <v>1.713395999831846E-2</v>
      </c>
      <c r="K194" s="36">
        <f>G194</f>
        <v>1.713395999831846E-2</v>
      </c>
      <c r="O194" s="36">
        <f ca="1">+C$11+C$12*F194</f>
        <v>1.7231626115690818E-2</v>
      </c>
      <c r="Q194" s="72">
        <f>+C194-15018.5</f>
        <v>42234.977899999998</v>
      </c>
    </row>
    <row r="195" spans="1:33" s="36" customFormat="1" ht="12.95" customHeight="1">
      <c r="A195" s="33" t="s">
        <v>646</v>
      </c>
      <c r="B195" s="40" t="s">
        <v>74</v>
      </c>
      <c r="C195" s="33">
        <v>57265.513400000003</v>
      </c>
      <c r="D195" s="33">
        <v>1E-4</v>
      </c>
      <c r="E195" s="36">
        <f>+(C195-C$7)/C$8</f>
        <v>24090.018636020293</v>
      </c>
      <c r="F195" s="36">
        <f>ROUND(2*E195,0)/2</f>
        <v>24090</v>
      </c>
      <c r="G195" s="36">
        <f>+C195-(C$7+F195*C$8)</f>
        <v>1.7253200006962288E-2</v>
      </c>
      <c r="K195" s="36">
        <f>G195</f>
        <v>1.7253200006962288E-2</v>
      </c>
      <c r="O195" s="36">
        <f ca="1">+C$11+C$12*F195</f>
        <v>1.728554808293091E-2</v>
      </c>
      <c r="Q195" s="72">
        <f>+C195-15018.5</f>
        <v>42247.013400000003</v>
      </c>
    </row>
    <row r="196" spans="1:33" ht="12.95" customHeight="1">
      <c r="A196" s="33" t="s">
        <v>646</v>
      </c>
      <c r="B196" s="40" t="s">
        <v>74</v>
      </c>
      <c r="C196" s="33">
        <v>57267.3649</v>
      </c>
      <c r="D196" s="33">
        <v>1E-4</v>
      </c>
      <c r="E196" s="36">
        <f>+(C196-C$7)/C$8</f>
        <v>24092.018531202666</v>
      </c>
      <c r="F196" s="36">
        <f>ROUND(2*E196,0)/2</f>
        <v>24092</v>
      </c>
      <c r="G196" s="36">
        <f>+C196-(C$7+F196*C$8)</f>
        <v>1.7156160000013188E-2</v>
      </c>
      <c r="H196" s="36"/>
      <c r="I196" s="36"/>
      <c r="J196" s="36"/>
      <c r="K196" s="36">
        <f>G196</f>
        <v>1.7156160000013188E-2</v>
      </c>
      <c r="L196" s="36"/>
      <c r="M196" s="36"/>
      <c r="N196" s="36"/>
      <c r="O196" s="36">
        <f ca="1">+C$11+C$12*F196</f>
        <v>1.7293843770198603E-2</v>
      </c>
      <c r="P196" s="36"/>
      <c r="Q196" s="72">
        <f>+C196-15018.5</f>
        <v>42248.8649</v>
      </c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</row>
    <row r="197" spans="1:33" ht="12.95" customHeight="1">
      <c r="A197" s="79" t="s">
        <v>2</v>
      </c>
      <c r="B197" s="80" t="s">
        <v>47</v>
      </c>
      <c r="C197" s="81">
        <v>57307.635300000002</v>
      </c>
      <c r="D197" s="81">
        <v>2.9999999999999997E-4</v>
      </c>
      <c r="E197" s="36">
        <f>+(C197-C$7)/C$8</f>
        <v>24135.516548460244</v>
      </c>
      <c r="F197" s="36">
        <f>ROUND(2*E197,0)/2</f>
        <v>24135.5</v>
      </c>
      <c r="G197" s="36">
        <f>+C197-(C$7+F197*C$8)</f>
        <v>1.5320540005632211E-2</v>
      </c>
      <c r="H197" s="36"/>
      <c r="I197" s="36"/>
      <c r="J197" s="36"/>
      <c r="K197" s="36">
        <f>G197</f>
        <v>1.5320540005632211E-2</v>
      </c>
      <c r="L197" s="36"/>
      <c r="M197" s="36"/>
      <c r="N197" s="36"/>
      <c r="O197" s="36">
        <f ca="1">+C$11+C$12*F197</f>
        <v>1.7474274968271211E-2</v>
      </c>
      <c r="P197" s="36"/>
      <c r="Q197" s="72">
        <f>+C197-15018.5</f>
        <v>42289.135300000002</v>
      </c>
    </row>
    <row r="198" spans="1:33" s="36" customFormat="1" ht="12.95" customHeight="1">
      <c r="A198" s="79" t="s">
        <v>4</v>
      </c>
      <c r="B198" s="80" t="s">
        <v>47</v>
      </c>
      <c r="C198" s="81">
        <v>57573.806799999998</v>
      </c>
      <c r="D198" s="81">
        <v>2.0000000000000001E-4</v>
      </c>
      <c r="E198" s="36">
        <f>+(C198-C$7)/C$8</f>
        <v>24423.021328657989</v>
      </c>
      <c r="F198" s="36">
        <f>ROUND(2*E198,0)/2</f>
        <v>24423</v>
      </c>
      <c r="G198" s="36">
        <f>+C198-(C$7+F198*C$8)</f>
        <v>1.9746040001336951E-2</v>
      </c>
      <c r="K198" s="36">
        <f>G198</f>
        <v>1.9746040001336951E-2</v>
      </c>
      <c r="O198" s="36">
        <f ca="1">+C$11+C$12*F198</f>
        <v>1.8666780013003911E-2</v>
      </c>
      <c r="Q198" s="72">
        <f>+C198-15018.5</f>
        <v>42555.306799999998</v>
      </c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95" customHeight="1">
      <c r="A199" s="73" t="s">
        <v>7</v>
      </c>
      <c r="B199" s="74" t="s">
        <v>47</v>
      </c>
      <c r="C199" s="75">
        <v>57590.471799999999</v>
      </c>
      <c r="D199" s="75" t="s">
        <v>8</v>
      </c>
      <c r="E199" s="36">
        <f>+(C199-C$7)/C$8</f>
        <v>24441.022005522325</v>
      </c>
      <c r="F199" s="36">
        <f>ROUND(2*E199,0)/2</f>
        <v>24441</v>
      </c>
      <c r="G199" s="36">
        <f>+C199-(C$7+F199*C$8)</f>
        <v>2.0372679995489307E-2</v>
      </c>
      <c r="H199" s="36"/>
      <c r="I199" s="36"/>
      <c r="J199" s="36"/>
      <c r="K199" s="36">
        <f>G199</f>
        <v>2.0372679995489307E-2</v>
      </c>
      <c r="L199" s="36"/>
      <c r="M199" s="36"/>
      <c r="N199" s="36"/>
      <c r="O199" s="36">
        <f ca="1">+C$11+C$12*F199</f>
        <v>1.8741441198413256E-2</v>
      </c>
      <c r="P199" s="36"/>
      <c r="Q199" s="72">
        <f>+C199-15018.5</f>
        <v>42571.971799999999</v>
      </c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</row>
    <row r="200" spans="1:33" ht="12.95" customHeight="1">
      <c r="A200" s="79" t="s">
        <v>3</v>
      </c>
      <c r="B200" s="80" t="s">
        <v>47</v>
      </c>
      <c r="C200" s="81">
        <v>57642.7817</v>
      </c>
      <c r="D200" s="81">
        <v>2.9999999999999997E-4</v>
      </c>
      <c r="E200" s="36">
        <f>+(C200-C$7)/C$8</f>
        <v>24497.524472171332</v>
      </c>
      <c r="F200" s="36">
        <f>ROUND(2*E200,0)/2</f>
        <v>24497.5</v>
      </c>
      <c r="G200" s="36">
        <f>+C200-(C$7+F200*C$8)</f>
        <v>2.265629999601515E-2</v>
      </c>
      <c r="H200" s="36"/>
      <c r="I200" s="36"/>
      <c r="J200" s="36"/>
      <c r="K200" s="36">
        <f>G200</f>
        <v>2.265629999601515E-2</v>
      </c>
      <c r="L200" s="36"/>
      <c r="M200" s="36"/>
      <c r="N200" s="36"/>
      <c r="O200" s="36">
        <f ca="1">+C$11+C$12*F200</f>
        <v>1.8975794363725956E-2</v>
      </c>
      <c r="P200" s="36"/>
      <c r="Q200" s="72">
        <f>+C200-15018.5</f>
        <v>42624.2817</v>
      </c>
    </row>
    <row r="201" spans="1:33" ht="12.95" customHeight="1">
      <c r="A201" s="91" t="s">
        <v>651</v>
      </c>
      <c r="B201" s="92" t="s">
        <v>74</v>
      </c>
      <c r="C201" s="94">
        <v>57689.5316300001</v>
      </c>
      <c r="D201" s="94">
        <v>4.0000000000000002E-4</v>
      </c>
      <c r="E201" s="36">
        <f>+(C201-C$7)/C$8</f>
        <v>24548.021344860328</v>
      </c>
      <c r="F201" s="36">
        <f>ROUND(2*E201,0)/2</f>
        <v>24548</v>
      </c>
      <c r="G201" s="36">
        <f>+C201-(C$7+F201*C$8)</f>
        <v>1.9761040101002436E-2</v>
      </c>
      <c r="H201" s="36"/>
      <c r="I201" s="36"/>
      <c r="J201" s="36"/>
      <c r="K201" s="36">
        <f>G201</f>
        <v>1.9761040101002436E-2</v>
      </c>
      <c r="L201" s="36"/>
      <c r="M201" s="36"/>
      <c r="N201" s="36"/>
      <c r="O201" s="36">
        <f ca="1">+C$11+C$12*F201</f>
        <v>1.9185260467235524E-2</v>
      </c>
      <c r="P201" s="36"/>
      <c r="Q201" s="72">
        <f>+C201-15018.5</f>
        <v>42671.0316300001</v>
      </c>
    </row>
    <row r="202" spans="1:33" ht="12.95" customHeight="1">
      <c r="A202" s="79" t="s">
        <v>3</v>
      </c>
      <c r="B202" s="80" t="s">
        <v>47</v>
      </c>
      <c r="C202" s="81">
        <v>57699.715400000001</v>
      </c>
      <c r="D202" s="81">
        <v>1E-4</v>
      </c>
      <c r="E202" s="36">
        <f>+(C202-C$7)/C$8</f>
        <v>24559.021330040581</v>
      </c>
      <c r="F202" s="36">
        <f>ROUND(2*E202,0)/2</f>
        <v>24559</v>
      </c>
      <c r="G202" s="36">
        <f>+C202-(C$7+F202*C$8)</f>
        <v>1.9747320002352353E-2</v>
      </c>
      <c r="H202" s="36"/>
      <c r="I202" s="36"/>
      <c r="J202" s="36"/>
      <c r="K202" s="36">
        <f>G202</f>
        <v>1.9747320002352353E-2</v>
      </c>
      <c r="L202" s="36"/>
      <c r="M202" s="36"/>
      <c r="N202" s="36"/>
      <c r="O202" s="36">
        <f ca="1">+C$11+C$12*F202</f>
        <v>1.9230886747207895E-2</v>
      </c>
      <c r="P202" s="36"/>
      <c r="Q202" s="72">
        <f>+C202-15018.5</f>
        <v>42681.215400000001</v>
      </c>
    </row>
    <row r="203" spans="1:33" ht="12.95" customHeight="1">
      <c r="A203" s="82" t="s">
        <v>5</v>
      </c>
      <c r="B203" s="83" t="s">
        <v>47</v>
      </c>
      <c r="C203" s="84">
        <v>57959.8655</v>
      </c>
      <c r="D203" s="84">
        <v>1E-4</v>
      </c>
      <c r="E203" s="36">
        <f>+(C203-C$7)/C$8</f>
        <v>24840.022103297379</v>
      </c>
      <c r="F203" s="36">
        <f>ROUND(2*E203,0)/2</f>
        <v>24840</v>
      </c>
      <c r="G203" s="36">
        <f>+C203-(C$7+F203*C$8)</f>
        <v>2.0463200002268422E-2</v>
      </c>
      <c r="H203" s="36"/>
      <c r="I203" s="36"/>
      <c r="J203" s="36"/>
      <c r="K203" s="36">
        <f>G203</f>
        <v>2.0463200002268422E-2</v>
      </c>
      <c r="L203" s="36"/>
      <c r="M203" s="36"/>
      <c r="N203" s="36"/>
      <c r="O203" s="36">
        <f ca="1">+C$11+C$12*F203</f>
        <v>2.0396430808320556E-2</v>
      </c>
      <c r="P203" s="36"/>
      <c r="Q203" s="72">
        <f>+C203-15018.5</f>
        <v>42941.3655</v>
      </c>
    </row>
    <row r="204" spans="1:33" ht="12.95" customHeight="1">
      <c r="A204" s="86" t="s">
        <v>647</v>
      </c>
      <c r="B204" s="87" t="s">
        <v>74</v>
      </c>
      <c r="C204" s="93">
        <v>57991.343289999997</v>
      </c>
      <c r="D204" s="93">
        <v>1.7000000000000001E-4</v>
      </c>
      <c r="E204" s="36">
        <f>+(C204-C$7)/C$8</f>
        <v>24874.022794938144</v>
      </c>
      <c r="F204" s="36">
        <f>ROUND(2*E204,0)/2</f>
        <v>24874</v>
      </c>
      <c r="G204" s="36">
        <f>+C204-(C$7+F204*C$8)</f>
        <v>2.110351999726845E-2</v>
      </c>
      <c r="H204" s="36"/>
      <c r="I204" s="36"/>
      <c r="J204" s="36"/>
      <c r="K204" s="36">
        <f>G204</f>
        <v>2.110351999726845E-2</v>
      </c>
      <c r="L204" s="36"/>
      <c r="M204" s="36"/>
      <c r="N204" s="36"/>
      <c r="O204" s="36">
        <f ca="1">+C$11+C$12*F204</f>
        <v>2.0537457491871552E-2</v>
      </c>
      <c r="P204" s="36"/>
      <c r="Q204" s="72">
        <f>+C204-15018.5</f>
        <v>42972.843289999997</v>
      </c>
    </row>
    <row r="205" spans="1:33" ht="12.95" customHeight="1">
      <c r="A205" s="88" t="s">
        <v>647</v>
      </c>
      <c r="B205" s="89" t="s">
        <v>74</v>
      </c>
      <c r="C205" s="90">
        <v>57991.343289999997</v>
      </c>
      <c r="D205" s="90">
        <v>1.7000000000000001E-4</v>
      </c>
      <c r="E205" s="36">
        <f>+(C205-C$7)/C$8</f>
        <v>24874.022794938144</v>
      </c>
      <c r="F205" s="36">
        <f>ROUND(2*E205,0)/2</f>
        <v>24874</v>
      </c>
      <c r="G205" s="36">
        <f>+C205-(C$7+F205*C$8)</f>
        <v>2.110351999726845E-2</v>
      </c>
      <c r="H205" s="36"/>
      <c r="I205" s="36"/>
      <c r="J205" s="36"/>
      <c r="K205" s="36">
        <f>G205</f>
        <v>2.110351999726845E-2</v>
      </c>
      <c r="L205" s="36"/>
      <c r="M205" s="36"/>
      <c r="N205" s="36"/>
      <c r="O205" s="36">
        <f ca="1">+C$11+C$12*F205</f>
        <v>2.0537457491871552E-2</v>
      </c>
      <c r="P205" s="36"/>
      <c r="Q205" s="72">
        <f>+C205-15018.5</f>
        <v>42972.843289999997</v>
      </c>
    </row>
    <row r="206" spans="1:33" ht="12.95" customHeight="1">
      <c r="A206" s="82" t="s">
        <v>6</v>
      </c>
      <c r="B206" s="85" t="s">
        <v>47</v>
      </c>
      <c r="C206" s="82">
        <v>58044.577400000002</v>
      </c>
      <c r="D206" s="82">
        <v>1E-4</v>
      </c>
      <c r="E206" s="36">
        <f>+(C206-C$7)/C$8</f>
        <v>24931.52354574946</v>
      </c>
      <c r="F206" s="36">
        <f>ROUND(2*E206,0)/2</f>
        <v>24931.5</v>
      </c>
      <c r="G206" s="36">
        <f>+C206-(C$7+F206*C$8)</f>
        <v>2.1798620007757563E-2</v>
      </c>
      <c r="H206" s="36"/>
      <c r="I206" s="36"/>
      <c r="J206" s="36"/>
      <c r="K206" s="36">
        <f>G206</f>
        <v>2.1798620007757563E-2</v>
      </c>
      <c r="L206" s="36"/>
      <c r="M206" s="36"/>
      <c r="N206" s="36"/>
      <c r="O206" s="36">
        <f ca="1">+C$11+C$12*F206</f>
        <v>2.0775958500818092E-2</v>
      </c>
      <c r="P206" s="36"/>
      <c r="Q206" s="72">
        <f>+C206-15018.5</f>
        <v>43026.077400000002</v>
      </c>
    </row>
    <row r="207" spans="1:33" ht="12.95" customHeight="1">
      <c r="A207" s="82" t="s">
        <v>6</v>
      </c>
      <c r="B207" s="85" t="s">
        <v>47</v>
      </c>
      <c r="C207" s="82">
        <v>58072.352700000003</v>
      </c>
      <c r="D207" s="82">
        <v>2.0000000000000001E-4</v>
      </c>
      <c r="E207" s="36">
        <f>+(C207-C$7)/C$8</f>
        <v>24961.524997901277</v>
      </c>
      <c r="F207" s="36">
        <f>ROUND(2*E207,0)/2</f>
        <v>24961.5</v>
      </c>
      <c r="G207" s="36">
        <f>+C207-(C$7+F207*C$8)</f>
        <v>2.3143020007410087E-2</v>
      </c>
      <c r="H207" s="36"/>
      <c r="I207" s="36"/>
      <c r="J207" s="36"/>
      <c r="K207" s="36">
        <f>G207</f>
        <v>2.3143020007410087E-2</v>
      </c>
      <c r="L207" s="36"/>
      <c r="M207" s="36"/>
      <c r="N207" s="36"/>
      <c r="O207" s="36">
        <f ca="1">+C$11+C$12*F207</f>
        <v>2.0900393809833689E-2</v>
      </c>
      <c r="P207" s="36"/>
      <c r="Q207" s="72">
        <f>+C207-15018.5</f>
        <v>43053.852700000003</v>
      </c>
    </row>
    <row r="208" spans="1:33" ht="12.95" customHeight="1">
      <c r="A208" s="82" t="s">
        <v>6</v>
      </c>
      <c r="B208" s="85" t="s">
        <v>47</v>
      </c>
      <c r="C208" s="82">
        <v>58088.553200000002</v>
      </c>
      <c r="D208" s="82">
        <v>1E-4</v>
      </c>
      <c r="E208" s="36">
        <f>+(C208-C$7)/C$8</f>
        <v>24979.023945728499</v>
      </c>
      <c r="F208" s="36">
        <f>ROUND(2*E208,0)/2</f>
        <v>24979</v>
      </c>
      <c r="G208" s="36">
        <f>+C208-(C$7+F208*C$8)</f>
        <v>2.2168920004332904E-2</v>
      </c>
      <c r="H208" s="36"/>
      <c r="I208" s="36"/>
      <c r="J208" s="36"/>
      <c r="K208" s="36">
        <f>G208</f>
        <v>2.2168920004332904E-2</v>
      </c>
      <c r="L208" s="36"/>
      <c r="M208" s="36"/>
      <c r="N208" s="36"/>
      <c r="O208" s="36">
        <f ca="1">+C$11+C$12*F208</f>
        <v>2.0972981073426114E-2</v>
      </c>
      <c r="P208" s="36"/>
      <c r="Q208" s="72">
        <f>+C208-15018.5</f>
        <v>43070.053200000002</v>
      </c>
    </row>
    <row r="209" spans="1:17" ht="12.95" customHeight="1">
      <c r="A209" s="86" t="s">
        <v>648</v>
      </c>
      <c r="B209" s="87" t="s">
        <v>47</v>
      </c>
      <c r="C209" s="93">
        <v>58131.603600000002</v>
      </c>
      <c r="D209" s="93">
        <v>6.9999999999999999E-4</v>
      </c>
      <c r="E209" s="36">
        <f>+(C209-C$7)/C$8</f>
        <v>25025.524776168364</v>
      </c>
      <c r="F209" s="36">
        <f>ROUND(2*E209,0)/2</f>
        <v>25025.5</v>
      </c>
      <c r="G209" s="36">
        <f>+C209-(C$7+F209*C$8)</f>
        <v>2.2937740002817009E-2</v>
      </c>
      <c r="H209" s="36"/>
      <c r="I209" s="36"/>
      <c r="J209" s="36"/>
      <c r="K209" s="36">
        <f>G209</f>
        <v>2.2937740002817009E-2</v>
      </c>
      <c r="L209" s="36"/>
      <c r="M209" s="36"/>
      <c r="N209" s="36"/>
      <c r="O209" s="36">
        <f ca="1">+C$11+C$12*F209</f>
        <v>2.1165855802400269E-2</v>
      </c>
      <c r="P209" s="36"/>
      <c r="Q209" s="72">
        <f>+C209-15018.5</f>
        <v>43113.103600000002</v>
      </c>
    </row>
    <row r="210" spans="1:17" ht="12.95" customHeight="1">
      <c r="A210" s="86" t="s">
        <v>647</v>
      </c>
      <c r="B210" s="87" t="s">
        <v>47</v>
      </c>
      <c r="C210" s="93">
        <v>58321.391839999997</v>
      </c>
      <c r="D210" s="93">
        <v>8.0000000000000007E-5</v>
      </c>
      <c r="E210" s="36">
        <f>+(C210-C$7)/C$8</f>
        <v>25230.524282972496</v>
      </c>
      <c r="F210" s="36">
        <f>ROUND(2*E210,0)/2</f>
        <v>25230.5</v>
      </c>
      <c r="G210" s="36">
        <f>+C210-(C$7+F210*C$8)</f>
        <v>2.2481139996671118E-2</v>
      </c>
      <c r="H210" s="36"/>
      <c r="I210" s="36"/>
      <c r="J210" s="36"/>
      <c r="K210" s="36">
        <f>G210</f>
        <v>2.2481139996671118E-2</v>
      </c>
      <c r="L210" s="36"/>
      <c r="M210" s="36"/>
      <c r="N210" s="36"/>
      <c r="O210" s="36">
        <f ca="1">+C$11+C$12*F210</f>
        <v>2.2016163747340112E-2</v>
      </c>
      <c r="P210" s="36"/>
      <c r="Q210" s="72">
        <f>+C210-15018.5</f>
        <v>43302.891839999997</v>
      </c>
    </row>
    <row r="211" spans="1:17" ht="12.95" customHeight="1">
      <c r="A211" s="88" t="s">
        <v>647</v>
      </c>
      <c r="B211" s="89" t="s">
        <v>47</v>
      </c>
      <c r="C211" s="90">
        <v>58321.391839999997</v>
      </c>
      <c r="D211" s="90">
        <v>8.0000000000000007E-5</v>
      </c>
      <c r="E211" s="36">
        <f>+(C211-C$7)/C$8</f>
        <v>25230.524282972496</v>
      </c>
      <c r="F211" s="36">
        <f>ROUND(2*E211,0)/2</f>
        <v>25230.5</v>
      </c>
      <c r="G211" s="36">
        <f>+C211-(C$7+F211*C$8)</f>
        <v>2.2481139996671118E-2</v>
      </c>
      <c r="H211" s="36"/>
      <c r="I211" s="36"/>
      <c r="J211" s="36"/>
      <c r="K211" s="36">
        <f>G211</f>
        <v>2.2481139996671118E-2</v>
      </c>
      <c r="L211" s="36"/>
      <c r="M211" s="36"/>
      <c r="N211" s="36"/>
      <c r="O211" s="36">
        <f ca="1">+C$11+C$12*F211</f>
        <v>2.2016163747340112E-2</v>
      </c>
      <c r="P211" s="36"/>
      <c r="Q211" s="72">
        <f>+C211-15018.5</f>
        <v>43302.891839999997</v>
      </c>
    </row>
    <row r="212" spans="1:17" ht="12.95" customHeight="1">
      <c r="A212" s="70" t="s">
        <v>0</v>
      </c>
      <c r="B212" s="71" t="s">
        <v>47</v>
      </c>
      <c r="C212" s="70">
        <v>58371.849699999999</v>
      </c>
      <c r="D212" s="70">
        <v>2.0000000000000001E-4</v>
      </c>
      <c r="E212" s="36">
        <f>+(C212-C$7)/C$8</f>
        <v>25285.026271158869</v>
      </c>
      <c r="F212" s="36">
        <f>ROUND(2*E212,0)/2</f>
        <v>25285</v>
      </c>
      <c r="G212" s="36">
        <f>+C212-(C$7+F212*C$8)</f>
        <v>2.4321800003235694E-2</v>
      </c>
      <c r="H212" s="36"/>
      <c r="I212" s="36"/>
      <c r="J212" s="36"/>
      <c r="K212" s="36">
        <f>G212</f>
        <v>2.4321800003235694E-2</v>
      </c>
      <c r="L212" s="36"/>
      <c r="M212" s="36"/>
      <c r="N212" s="36"/>
      <c r="O212" s="36">
        <f ca="1">+C$11+C$12*F212</f>
        <v>2.2242221225385092E-2</v>
      </c>
      <c r="P212" s="36"/>
      <c r="Q212" s="72">
        <f>+C212-15018.5</f>
        <v>43353.349699999999</v>
      </c>
    </row>
    <row r="213" spans="1:17" ht="12.95" customHeight="1">
      <c r="A213" s="70" t="s">
        <v>0</v>
      </c>
      <c r="B213" s="71" t="s">
        <v>47</v>
      </c>
      <c r="C213" s="70">
        <v>58390.364999999998</v>
      </c>
      <c r="D213" s="70">
        <v>1E-4</v>
      </c>
      <c r="E213" s="36">
        <f>+(C213-C$7)/C$8</f>
        <v>25305.025547027228</v>
      </c>
      <c r="F213" s="36">
        <f>ROUND(2*E213,0)/2</f>
        <v>25305</v>
      </c>
      <c r="G213" s="36">
        <f>+C213-(C$7+F213*C$8)</f>
        <v>2.3651399998925626E-2</v>
      </c>
      <c r="H213" s="36"/>
      <c r="I213" s="36"/>
      <c r="J213" s="36"/>
      <c r="K213" s="36">
        <f>G213</f>
        <v>2.3651399998925626E-2</v>
      </c>
      <c r="L213" s="36"/>
      <c r="M213" s="36"/>
      <c r="N213" s="36"/>
      <c r="O213" s="36">
        <f ca="1">+C$11+C$12*F213</f>
        <v>2.2325178098062143E-2</v>
      </c>
      <c r="P213" s="36"/>
      <c r="Q213" s="72">
        <f>+C213-15018.5</f>
        <v>43371.864999999998</v>
      </c>
    </row>
    <row r="214" spans="1:17" ht="12.95" customHeight="1">
      <c r="A214" s="70" t="s">
        <v>0</v>
      </c>
      <c r="B214" s="71" t="s">
        <v>47</v>
      </c>
      <c r="C214" s="70">
        <v>58404.712699999996</v>
      </c>
      <c r="D214" s="70">
        <v>2.0000000000000001E-4</v>
      </c>
      <c r="E214" s="36">
        <f>+(C214-C$7)/C$8</f>
        <v>25320.523195478858</v>
      </c>
      <c r="F214" s="36">
        <f>ROUND(2*E214,0)/2</f>
        <v>25320.5</v>
      </c>
      <c r="G214" s="36">
        <f>+C214-(C$7+F214*C$8)</f>
        <v>2.1474339999258518E-2</v>
      </c>
      <c r="H214" s="36"/>
      <c r="I214" s="36"/>
      <c r="J214" s="36"/>
      <c r="K214" s="36">
        <f>G214</f>
        <v>2.1474339999258518E-2</v>
      </c>
      <c r="L214" s="36"/>
      <c r="M214" s="36"/>
      <c r="N214" s="36"/>
      <c r="O214" s="36">
        <f ca="1">+C$11+C$12*F214</f>
        <v>2.2389469674386861E-2</v>
      </c>
      <c r="P214" s="36"/>
      <c r="Q214" s="72">
        <f>+C214-15018.5</f>
        <v>43386.212699999996</v>
      </c>
    </row>
    <row r="215" spans="1:17" ht="12.95" customHeight="1">
      <c r="A215" s="70" t="s">
        <v>0</v>
      </c>
      <c r="B215" s="71" t="s">
        <v>47</v>
      </c>
      <c r="C215" s="70">
        <v>58414.434300000001</v>
      </c>
      <c r="D215" s="70">
        <v>1E-4</v>
      </c>
      <c r="E215" s="36">
        <f>+(C215-C$7)/C$8</f>
        <v>25331.023968368412</v>
      </c>
      <c r="F215" s="36">
        <f>ROUND(2*E215,0)/2</f>
        <v>25331</v>
      </c>
      <c r="G215" s="36">
        <f>+C215-(C$7+F215*C$8)</f>
        <v>2.2189880000951234E-2</v>
      </c>
      <c r="H215" s="36"/>
      <c r="I215" s="36"/>
      <c r="J215" s="36"/>
      <c r="K215" s="36">
        <f>G215</f>
        <v>2.2189880000951234E-2</v>
      </c>
      <c r="L215" s="36"/>
      <c r="M215" s="36"/>
      <c r="N215" s="36"/>
      <c r="O215" s="36">
        <f ca="1">+C$11+C$12*F215</f>
        <v>2.2433022032542327E-2</v>
      </c>
      <c r="P215" s="36"/>
      <c r="Q215" s="72">
        <f>+C215-15018.5</f>
        <v>43395.934300000001</v>
      </c>
    </row>
    <row r="216" spans="1:17" ht="12.95" customHeight="1">
      <c r="A216" s="86" t="s">
        <v>649</v>
      </c>
      <c r="B216" s="87" t="s">
        <v>47</v>
      </c>
      <c r="C216" s="93">
        <v>58664.864200000004</v>
      </c>
      <c r="D216" s="93">
        <v>2.0000000000000001E-4</v>
      </c>
      <c r="E216" s="36">
        <f>+(C216-C$7)/C$8</f>
        <v>25601.525480943743</v>
      </c>
      <c r="F216" s="36">
        <f>ROUND(2*E216,0)/2</f>
        <v>25601.5</v>
      </c>
      <c r="G216" s="36">
        <f>+C216-(C$7+F216*C$8)</f>
        <v>2.3590220000187401E-2</v>
      </c>
      <c r="H216" s="36"/>
      <c r="I216" s="36"/>
      <c r="J216" s="36"/>
      <c r="K216" s="36">
        <f>G216</f>
        <v>2.3590220000187401E-2</v>
      </c>
      <c r="L216" s="36"/>
      <c r="M216" s="36"/>
      <c r="N216" s="36"/>
      <c r="O216" s="36">
        <f ca="1">+C$11+C$12*F216</f>
        <v>2.3555013735499522E-2</v>
      </c>
      <c r="P216" s="36"/>
      <c r="Q216" s="72">
        <f>+C216-15018.5</f>
        <v>43646.364200000004</v>
      </c>
    </row>
    <row r="217" spans="1:17" ht="12.95" customHeight="1">
      <c r="A217" s="91" t="s">
        <v>650</v>
      </c>
      <c r="B217" s="92" t="s">
        <v>47</v>
      </c>
      <c r="C217" s="94">
        <v>58770.405400000003</v>
      </c>
      <c r="D217" s="94">
        <v>1E-4</v>
      </c>
      <c r="E217" s="36">
        <f>+(C217-C$7)/C$8</f>
        <v>25715.525663186418</v>
      </c>
      <c r="F217" s="36">
        <f>ROUND(2*E217,0)/2</f>
        <v>25715.5</v>
      </c>
      <c r="G217" s="36">
        <f>+C217-(C$7+F217*C$8)</f>
        <v>2.3758940005791374E-2</v>
      </c>
      <c r="H217" s="36"/>
      <c r="I217" s="36"/>
      <c r="J217" s="36"/>
      <c r="K217" s="36">
        <f>G217</f>
        <v>2.3758940005791374E-2</v>
      </c>
      <c r="L217" s="36"/>
      <c r="M217" s="36"/>
      <c r="N217" s="36"/>
      <c r="O217" s="36">
        <f ca="1">+C$11+C$12*F217</f>
        <v>2.4027867909758749E-2</v>
      </c>
      <c r="P217" s="36"/>
      <c r="Q217" s="72">
        <f>+C217-15018.5</f>
        <v>43751.905400000003</v>
      </c>
    </row>
    <row r="218" spans="1:17" ht="12.95" customHeight="1">
      <c r="A218" s="97" t="s">
        <v>658</v>
      </c>
      <c r="B218" s="98" t="s">
        <v>47</v>
      </c>
      <c r="C218" s="103">
        <v>58770.405400000003</v>
      </c>
      <c r="D218" s="97">
        <v>1E-4</v>
      </c>
      <c r="E218" s="36">
        <f>+(C218-C$7)/C$8</f>
        <v>25715.525663186418</v>
      </c>
      <c r="F218" s="36">
        <f>ROUND(2*E218,0)/2</f>
        <v>25715.5</v>
      </c>
      <c r="G218" s="36">
        <f>+C218-(C$7+F218*C$8)</f>
        <v>2.3758940005791374E-2</v>
      </c>
      <c r="H218" s="36"/>
      <c r="I218" s="36"/>
      <c r="J218" s="36"/>
      <c r="K218" s="36">
        <f>G218</f>
        <v>2.3758940005791374E-2</v>
      </c>
      <c r="L218" s="36"/>
      <c r="M218" s="36"/>
      <c r="N218" s="36"/>
      <c r="O218" s="36">
        <f ca="1">+C$11+C$12*F218</f>
        <v>2.4027867909758749E-2</v>
      </c>
      <c r="P218" s="36"/>
      <c r="Q218" s="72">
        <f>+C218-15018.5</f>
        <v>43751.905400000003</v>
      </c>
    </row>
    <row r="219" spans="1:17" ht="12.95" customHeight="1">
      <c r="A219" s="91" t="s">
        <v>650</v>
      </c>
      <c r="B219" s="92" t="s">
        <v>47</v>
      </c>
      <c r="C219" s="94">
        <v>58783.366499999996</v>
      </c>
      <c r="D219" s="94">
        <v>1E-4</v>
      </c>
      <c r="E219" s="36">
        <f>+(C219-C$7)/C$8</f>
        <v>25729.525577552227</v>
      </c>
      <c r="F219" s="36">
        <f>ROUND(2*E219,0)/2</f>
        <v>25729.5</v>
      </c>
      <c r="G219" s="36">
        <f>+C219-(C$7+F219*C$8)</f>
        <v>2.3679660000198055E-2</v>
      </c>
      <c r="H219" s="36"/>
      <c r="I219" s="36"/>
      <c r="J219" s="36"/>
      <c r="K219" s="36">
        <f>G219</f>
        <v>2.3679660000198055E-2</v>
      </c>
      <c r="L219" s="36"/>
      <c r="M219" s="36"/>
      <c r="N219" s="36"/>
      <c r="O219" s="36">
        <f ca="1">+C$11+C$12*F219</f>
        <v>2.4085937720632694E-2</v>
      </c>
      <c r="P219" s="36"/>
      <c r="Q219" s="72">
        <f>+C219-15018.5</f>
        <v>43764.866499999996</v>
      </c>
    </row>
    <row r="220" spans="1:17" ht="12.95" customHeight="1">
      <c r="A220" s="97" t="s">
        <v>658</v>
      </c>
      <c r="B220" s="98" t="s">
        <v>47</v>
      </c>
      <c r="C220" s="103">
        <v>58783.366499999996</v>
      </c>
      <c r="D220" s="97">
        <v>1E-4</v>
      </c>
      <c r="E220" s="36">
        <f>+(C220-C$7)/C$8</f>
        <v>25729.525577552227</v>
      </c>
      <c r="F220" s="36">
        <f>ROUND(2*E220,0)/2</f>
        <v>25729.5</v>
      </c>
      <c r="G220" s="36">
        <f>+C220-(C$7+F220*C$8)</f>
        <v>2.3679660000198055E-2</v>
      </c>
      <c r="H220" s="36"/>
      <c r="I220" s="36"/>
      <c r="J220" s="36"/>
      <c r="K220" s="36">
        <f>G220</f>
        <v>2.3679660000198055E-2</v>
      </c>
      <c r="L220" s="36"/>
      <c r="M220" s="36"/>
      <c r="N220" s="36"/>
      <c r="O220" s="36">
        <f ca="1">+C$11+C$12*F220</f>
        <v>2.4085937720632694E-2</v>
      </c>
      <c r="P220" s="36"/>
      <c r="Q220" s="72">
        <f>+C220-15018.5</f>
        <v>43764.866499999996</v>
      </c>
    </row>
    <row r="221" spans="1:17" ht="12.95" customHeight="1">
      <c r="A221" s="91" t="s">
        <v>650</v>
      </c>
      <c r="B221" s="92" t="s">
        <v>47</v>
      </c>
      <c r="C221" s="94">
        <v>58804.659399999997</v>
      </c>
      <c r="D221" s="94">
        <v>1E-4</v>
      </c>
      <c r="E221" s="36">
        <f>+(C221-C$7)/C$8</f>
        <v>25752.525074246176</v>
      </c>
      <c r="F221" s="36">
        <f>ROUND(2*E221,0)/2</f>
        <v>25752.5</v>
      </c>
      <c r="G221" s="36">
        <f>+C221-(C$7+F221*C$8)</f>
        <v>2.3213699998450466E-2</v>
      </c>
      <c r="H221" s="36"/>
      <c r="I221" s="36"/>
      <c r="J221" s="36"/>
      <c r="K221" s="36">
        <f>G221</f>
        <v>2.3213699998450466E-2</v>
      </c>
      <c r="L221" s="36"/>
      <c r="M221" s="36"/>
      <c r="N221" s="36"/>
      <c r="O221" s="36">
        <f ca="1">+C$11+C$12*F221</f>
        <v>2.4181338124211305E-2</v>
      </c>
      <c r="P221" s="36"/>
      <c r="Q221" s="72">
        <f>+C221-15018.5</f>
        <v>43786.159399999997</v>
      </c>
    </row>
    <row r="222" spans="1:17" ht="12.95" customHeight="1">
      <c r="A222" s="97" t="s">
        <v>658</v>
      </c>
      <c r="B222" s="98" t="s">
        <v>47</v>
      </c>
      <c r="C222" s="103">
        <v>58804.659399999997</v>
      </c>
      <c r="D222" s="97">
        <v>1E-4</v>
      </c>
      <c r="E222" s="36">
        <f>+(C222-C$7)/C$8</f>
        <v>25752.525074246176</v>
      </c>
      <c r="F222" s="36">
        <f>ROUND(2*E222,0)/2</f>
        <v>25752.5</v>
      </c>
      <c r="G222" s="36">
        <f>+C222-(C$7+F222*C$8)</f>
        <v>2.3213699998450466E-2</v>
      </c>
      <c r="H222" s="36"/>
      <c r="I222" s="36"/>
      <c r="J222" s="36"/>
      <c r="K222" s="36">
        <f>G222</f>
        <v>2.3213699998450466E-2</v>
      </c>
      <c r="L222" s="36"/>
      <c r="M222" s="36"/>
      <c r="N222" s="36"/>
      <c r="O222" s="36">
        <f ca="1">+C$11+C$12*F222</f>
        <v>2.4181338124211305E-2</v>
      </c>
      <c r="P222" s="36"/>
      <c r="Q222" s="72">
        <f>+C222-15018.5</f>
        <v>43786.159399999997</v>
      </c>
    </row>
    <row r="223" spans="1:17" ht="12.95" customHeight="1">
      <c r="A223" s="96" t="s">
        <v>653</v>
      </c>
      <c r="B223" s="95" t="s">
        <v>47</v>
      </c>
      <c r="C223" s="31">
        <v>59076.8436</v>
      </c>
      <c r="D223" s="31">
        <v>2.0000000000000001E-4</v>
      </c>
      <c r="E223" s="36">
        <f>+(C223-C$7)/C$8</f>
        <v>26046.524464091821</v>
      </c>
      <c r="F223" s="36">
        <f>ROUND(2*E223,0)/2</f>
        <v>26046.5</v>
      </c>
      <c r="G223" s="36">
        <f>+C223-(C$7+F223*C$8)</f>
        <v>2.264882000599755E-2</v>
      </c>
      <c r="H223" s="36"/>
      <c r="I223" s="36"/>
      <c r="J223" s="36"/>
      <c r="K223" s="36">
        <f>G223</f>
        <v>2.264882000599755E-2</v>
      </c>
      <c r="L223" s="36"/>
      <c r="M223" s="36"/>
      <c r="N223" s="36"/>
      <c r="O223" s="36">
        <f ca="1">+C$11+C$12*F223</f>
        <v>2.5400804152564058E-2</v>
      </c>
      <c r="P223" s="36"/>
      <c r="Q223" s="72">
        <f>+C223-15018.5</f>
        <v>44058.3436</v>
      </c>
    </row>
    <row r="224" spans="1:17" ht="12.95" customHeight="1">
      <c r="A224" s="99" t="s">
        <v>657</v>
      </c>
      <c r="B224" s="98" t="s">
        <v>47</v>
      </c>
      <c r="C224" s="103">
        <v>59076.8436</v>
      </c>
      <c r="D224" s="97">
        <v>2.0000000000000001E-4</v>
      </c>
      <c r="E224" s="36">
        <f>+(C224-C$7)/C$8</f>
        <v>26046.524464091821</v>
      </c>
      <c r="F224" s="36">
        <f>ROUND(2*E224,0)/2</f>
        <v>26046.5</v>
      </c>
      <c r="G224" s="36">
        <f>+C224-(C$7+F224*C$8)</f>
        <v>2.264882000599755E-2</v>
      </c>
      <c r="H224" s="36"/>
      <c r="I224" s="36"/>
      <c r="J224" s="36"/>
      <c r="K224" s="36">
        <f>G224</f>
        <v>2.264882000599755E-2</v>
      </c>
      <c r="L224" s="36"/>
      <c r="M224" s="36"/>
      <c r="N224" s="36"/>
      <c r="O224" s="36">
        <f ca="1">+C$11+C$12*F224</f>
        <v>2.5400804152564058E-2</v>
      </c>
      <c r="P224" s="36"/>
      <c r="Q224" s="72">
        <f>+C224-15018.5</f>
        <v>44058.3436</v>
      </c>
    </row>
    <row r="225" spans="1:33" ht="12.95" customHeight="1">
      <c r="A225" s="99" t="s">
        <v>655</v>
      </c>
      <c r="B225" s="98" t="s">
        <v>47</v>
      </c>
      <c r="C225" s="97">
        <v>59108.322699999997</v>
      </c>
      <c r="D225" s="97">
        <v>2.5999999999999999E-3</v>
      </c>
      <c r="E225" s="36">
        <f>+(C225-C$7)/C$8</f>
        <v>26080.526570727288</v>
      </c>
      <c r="F225" s="36">
        <f>ROUND(2*E225,0)/2</f>
        <v>26080.5</v>
      </c>
      <c r="G225" s="36">
        <f>+C225-(C$7+F225*C$8)</f>
        <v>2.4599139993370045E-2</v>
      </c>
      <c r="H225" s="36"/>
      <c r="I225" s="36"/>
      <c r="J225" s="36"/>
      <c r="K225" s="36">
        <f>G225</f>
        <v>2.4599139993370045E-2</v>
      </c>
      <c r="L225" s="36"/>
      <c r="M225" s="36"/>
      <c r="N225" s="36"/>
      <c r="O225" s="36">
        <f ca="1">+C$11+C$12*F225</f>
        <v>2.5541830836115054E-2</v>
      </c>
      <c r="P225" s="36"/>
      <c r="Q225" s="72">
        <f>+C225-15018.5</f>
        <v>44089.822699999997</v>
      </c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</row>
    <row r="226" spans="1:33" ht="12.95" customHeight="1">
      <c r="A226" s="96" t="s">
        <v>653</v>
      </c>
      <c r="B226" s="95" t="s">
        <v>47</v>
      </c>
      <c r="C226" s="31">
        <v>59128.687400000003</v>
      </c>
      <c r="D226" s="31">
        <v>4.0000000000000002E-4</v>
      </c>
      <c r="E226" s="36">
        <f>+(C226-C$7)/C$8</f>
        <v>26102.523473465917</v>
      </c>
      <c r="F226" s="36">
        <f>ROUND(2*E226,0)/2</f>
        <v>26102.5</v>
      </c>
      <c r="G226" s="36">
        <f>+C226-(C$7+F226*C$8)</f>
        <v>2.1731699998781551E-2</v>
      </c>
      <c r="H226" s="36"/>
      <c r="I226" s="36"/>
      <c r="J226" s="36"/>
      <c r="K226" s="36">
        <f>G226</f>
        <v>2.1731699998781551E-2</v>
      </c>
      <c r="L226" s="36"/>
      <c r="M226" s="36"/>
      <c r="N226" s="36"/>
      <c r="O226" s="36">
        <f ca="1">+C$11+C$12*F226</f>
        <v>2.5633083396059811E-2</v>
      </c>
      <c r="P226" s="36"/>
      <c r="Q226" s="72">
        <f>+C226-15018.5</f>
        <v>44110.187400000003</v>
      </c>
    </row>
    <row r="227" spans="1:33" s="102" customFormat="1" ht="12.95" customHeight="1">
      <c r="A227" s="99" t="s">
        <v>657</v>
      </c>
      <c r="B227" s="98" t="s">
        <v>47</v>
      </c>
      <c r="C227" s="103">
        <v>59128.687400000003</v>
      </c>
      <c r="D227" s="97">
        <v>4.0000000000000002E-4</v>
      </c>
      <c r="E227" s="36">
        <f>+(C227-C$7)/C$8</f>
        <v>26102.523473465917</v>
      </c>
      <c r="F227" s="36">
        <f>ROUND(2*E227,0)/2</f>
        <v>26102.5</v>
      </c>
      <c r="G227" s="36">
        <f>+C227-(C$7+F227*C$8)</f>
        <v>2.1731699998781551E-2</v>
      </c>
      <c r="H227" s="36"/>
      <c r="I227" s="36"/>
      <c r="J227" s="36"/>
      <c r="K227" s="36"/>
      <c r="L227" s="36"/>
      <c r="M227" s="36"/>
      <c r="N227" s="36"/>
      <c r="O227" s="36">
        <f ca="1">+C$11+C$12*F227</f>
        <v>2.5633083396059811E-2</v>
      </c>
      <c r="P227" s="36"/>
      <c r="Q227" s="72">
        <f>+C227-15018.5</f>
        <v>44110.187400000003</v>
      </c>
    </row>
    <row r="228" spans="1:33" s="102" customFormat="1" ht="12.95" customHeight="1">
      <c r="A228" s="96" t="s">
        <v>653</v>
      </c>
      <c r="B228" s="95" t="s">
        <v>47</v>
      </c>
      <c r="C228" s="31">
        <v>59161.554700000001</v>
      </c>
      <c r="D228" s="31">
        <v>1E-4</v>
      </c>
      <c r="E228" s="36">
        <f>+(C228-C$7)/C$8</f>
        <v>26138.025042425001</v>
      </c>
      <c r="F228" s="36">
        <f>ROUND(2*E228,0)/2</f>
        <v>26138</v>
      </c>
      <c r="G228" s="36">
        <f>+C228-(C$7+F228*C$8)</f>
        <v>2.318424000259256E-2</v>
      </c>
      <c r="H228" s="36"/>
      <c r="I228" s="36"/>
      <c r="J228" s="36"/>
      <c r="K228" s="36">
        <f>G228</f>
        <v>2.318424000259256E-2</v>
      </c>
      <c r="L228" s="36"/>
      <c r="M228" s="36"/>
      <c r="N228" s="36"/>
      <c r="O228" s="36">
        <f ca="1">+C$11+C$12*F228</f>
        <v>2.5780331845061594E-2</v>
      </c>
      <c r="P228" s="36"/>
      <c r="Q228" s="72">
        <f>+C228-15018.5</f>
        <v>44143.054700000001</v>
      </c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102" customFormat="1" ht="12.95" customHeight="1">
      <c r="A229" s="99" t="s">
        <v>657</v>
      </c>
      <c r="B229" s="98" t="s">
        <v>47</v>
      </c>
      <c r="C229" s="103">
        <v>59161.554700000001</v>
      </c>
      <c r="D229" s="97">
        <v>1E-4</v>
      </c>
      <c r="E229" s="36">
        <f>+(C229-C$7)/C$8</f>
        <v>26138.025042425001</v>
      </c>
      <c r="F229" s="36">
        <f>ROUND(2*E229,0)/2</f>
        <v>26138</v>
      </c>
      <c r="G229" s="36">
        <f>+C229-(C$7+F229*C$8)</f>
        <v>2.318424000259256E-2</v>
      </c>
      <c r="H229" s="36"/>
      <c r="I229" s="36"/>
      <c r="J229" s="36"/>
      <c r="K229" s="36">
        <f>G229</f>
        <v>2.318424000259256E-2</v>
      </c>
      <c r="L229" s="36"/>
      <c r="M229" s="36"/>
      <c r="N229" s="36"/>
      <c r="O229" s="36">
        <f ca="1">+C$11+C$12*F229</f>
        <v>2.5780331845061594E-2</v>
      </c>
      <c r="P229" s="36"/>
      <c r="Q229" s="72">
        <f>+C229-15018.5</f>
        <v>44143.054700000001</v>
      </c>
    </row>
    <row r="230" spans="1:33" s="102" customFormat="1" ht="12.95" customHeight="1">
      <c r="A230" s="96" t="s">
        <v>652</v>
      </c>
      <c r="B230" s="95" t="s">
        <v>47</v>
      </c>
      <c r="C230" s="31">
        <v>59413.8344</v>
      </c>
      <c r="D230" s="31">
        <v>2.0000000000000001E-4</v>
      </c>
      <c r="E230" s="36">
        <f>+(C230-C$7)/C$8</f>
        <v>26410.52461393004</v>
      </c>
      <c r="F230" s="36">
        <f>ROUND(2*E230,0)/2</f>
        <v>26410.5</v>
      </c>
      <c r="G230" s="36">
        <f>+C230-(C$7+F230*C$8)</f>
        <v>2.278754000144545E-2</v>
      </c>
      <c r="H230" s="36"/>
      <c r="I230" s="36"/>
      <c r="J230" s="36"/>
      <c r="K230" s="36">
        <f>G230</f>
        <v>2.278754000144545E-2</v>
      </c>
      <c r="L230" s="36"/>
      <c r="M230" s="36"/>
      <c r="N230" s="36"/>
      <c r="O230" s="36">
        <f ca="1">+C$11+C$12*F230</f>
        <v>2.6910619235286495E-2</v>
      </c>
      <c r="P230" s="36"/>
      <c r="Q230" s="72">
        <f>+C230-15018.5</f>
        <v>44395.3344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102" customFormat="1" ht="12.95" customHeight="1">
      <c r="A231" s="99" t="s">
        <v>656</v>
      </c>
      <c r="B231" s="98" t="s">
        <v>47</v>
      </c>
      <c r="C231" s="103">
        <v>59413.8344</v>
      </c>
      <c r="D231" s="97">
        <v>2.0000000000000001E-4</v>
      </c>
      <c r="E231" s="36">
        <f>+(C231-C$7)/C$8</f>
        <v>26410.52461393004</v>
      </c>
      <c r="F231" s="36">
        <f>ROUND(2*E231,0)/2</f>
        <v>26410.5</v>
      </c>
      <c r="G231" s="36">
        <f>+C231-(C$7+F231*C$8)</f>
        <v>2.278754000144545E-2</v>
      </c>
      <c r="H231" s="36"/>
      <c r="I231" s="36"/>
      <c r="J231" s="36"/>
      <c r="K231" s="36">
        <f>G231</f>
        <v>2.278754000144545E-2</v>
      </c>
      <c r="L231" s="36"/>
      <c r="M231" s="36"/>
      <c r="N231" s="36"/>
      <c r="O231" s="36">
        <f ca="1">+C$11+C$12*F231</f>
        <v>2.6910619235286495E-2</v>
      </c>
      <c r="P231" s="36"/>
      <c r="Q231" s="72">
        <f>+C231-15018.5</f>
        <v>44395.3344</v>
      </c>
    </row>
    <row r="232" spans="1:33" s="102" customFormat="1" ht="12.95" customHeight="1">
      <c r="A232" s="99" t="s">
        <v>655</v>
      </c>
      <c r="B232" s="98" t="s">
        <v>47</v>
      </c>
      <c r="C232" s="97">
        <v>59418.464899999999</v>
      </c>
      <c r="D232" s="97">
        <v>1.2999999999999999E-3</v>
      </c>
      <c r="E232" s="36">
        <f>+(C232-C$7)/C$8</f>
        <v>26415.526242146079</v>
      </c>
      <c r="F232" s="36">
        <f>ROUND(2*E232,0)/2</f>
        <v>26415.5</v>
      </c>
      <c r="G232" s="36">
        <f>+C232-(C$7+F232*C$8)</f>
        <v>2.4294940005347598E-2</v>
      </c>
      <c r="H232" s="36"/>
      <c r="I232" s="36"/>
      <c r="J232" s="36"/>
      <c r="K232" s="36">
        <f>G232</f>
        <v>2.4294940005347598E-2</v>
      </c>
      <c r="L232" s="36"/>
      <c r="M232" s="36"/>
      <c r="N232" s="36"/>
      <c r="O232" s="36">
        <f ca="1">+C$11+C$12*F232</f>
        <v>2.6931358453455762E-2</v>
      </c>
      <c r="P232" s="36"/>
      <c r="Q232" s="72">
        <f>+C232-15018.5</f>
        <v>44399.964899999999</v>
      </c>
    </row>
    <row r="233" spans="1:33" s="102" customFormat="1" ht="12.95" customHeight="1">
      <c r="A233" s="97" t="s">
        <v>654</v>
      </c>
      <c r="B233" s="98" t="s">
        <v>47</v>
      </c>
      <c r="C233" s="103">
        <v>59444.8488</v>
      </c>
      <c r="D233" s="97">
        <v>2.0000000000000001E-4</v>
      </c>
      <c r="E233" s="36">
        <f>+(C233-C$7)/C$8</f>
        <v>26444.02477549867</v>
      </c>
      <c r="F233" s="36">
        <f>ROUND(2*E233,0)/2</f>
        <v>26444</v>
      </c>
      <c r="G233" s="36">
        <f>+C233-(C$7+F233*C$8)</f>
        <v>2.2937120003916789E-2</v>
      </c>
      <c r="H233" s="36"/>
      <c r="I233" s="36"/>
      <c r="J233" s="36"/>
      <c r="K233" s="36">
        <f>G233</f>
        <v>2.2937120003916789E-2</v>
      </c>
      <c r="L233" s="36"/>
      <c r="M233" s="36"/>
      <c r="N233" s="36"/>
      <c r="O233" s="36">
        <f ca="1">+C$11+C$12*F233</f>
        <v>2.7049571997020572E-2</v>
      </c>
      <c r="P233" s="36"/>
      <c r="Q233" s="72">
        <f>+C233-15018.5</f>
        <v>44426.3488</v>
      </c>
    </row>
    <row r="234" spans="1:33" s="102" customFormat="1" ht="12.95" customHeight="1">
      <c r="A234" s="97" t="s">
        <v>654</v>
      </c>
      <c r="B234" s="98" t="s">
        <v>47</v>
      </c>
      <c r="C234" s="103">
        <v>59504.5645</v>
      </c>
      <c r="D234" s="97">
        <v>1E-4</v>
      </c>
      <c r="E234" s="36">
        <f>+(C234-C$7)/C$8</f>
        <v>26508.526606847463</v>
      </c>
      <c r="F234" s="36">
        <f>ROUND(2*E234,0)/2</f>
        <v>26508.5</v>
      </c>
      <c r="G234" s="36">
        <f>+C234-(C$7+F234*C$8)</f>
        <v>2.4632580003526527E-2</v>
      </c>
      <c r="H234" s="36"/>
      <c r="I234" s="36"/>
      <c r="J234" s="36"/>
      <c r="K234" s="36">
        <f>G234</f>
        <v>2.4632580003526527E-2</v>
      </c>
      <c r="L234" s="36"/>
      <c r="M234" s="36"/>
      <c r="N234" s="36"/>
      <c r="O234" s="36">
        <f ca="1">+C$11+C$12*F234</f>
        <v>2.7317107911404084E-2</v>
      </c>
      <c r="P234" s="36"/>
      <c r="Q234" s="72">
        <f>+C234-15018.5</f>
        <v>44486.0645</v>
      </c>
    </row>
    <row r="235" spans="1:33" s="102" customFormat="1" ht="12.95" customHeight="1">
      <c r="A235" s="99" t="s">
        <v>655</v>
      </c>
      <c r="B235" s="98" t="s">
        <v>47</v>
      </c>
      <c r="C235" s="97">
        <v>59511.508500000004</v>
      </c>
      <c r="D235" s="97">
        <v>2.0000000000000001E-4</v>
      </c>
      <c r="E235" s="36">
        <f>+(C235-C$7)/C$8</f>
        <v>26516.027158911427</v>
      </c>
      <c r="F235" s="36">
        <f>ROUND(2*E235,0)/2</f>
        <v>26516</v>
      </c>
      <c r="G235" s="36">
        <f>+C235-(C$7+F235*C$8)</f>
        <v>2.5143680009932723E-2</v>
      </c>
      <c r="H235" s="36"/>
      <c r="I235" s="36"/>
      <c r="J235" s="36"/>
      <c r="K235" s="36"/>
      <c r="L235" s="36"/>
      <c r="M235" s="36"/>
      <c r="N235" s="36"/>
      <c r="O235" s="36">
        <f ca="1">+C$11+C$12*F235</f>
        <v>2.7348216738657977E-2</v>
      </c>
      <c r="P235" s="36"/>
      <c r="Q235" s="72">
        <f>+C235-15018.5</f>
        <v>44493.008500000004</v>
      </c>
    </row>
    <row r="236" spans="1:33" s="102" customFormat="1" ht="12.95" customHeight="1">
      <c r="A236" s="97" t="s">
        <v>654</v>
      </c>
      <c r="B236" s="98" t="s">
        <v>47</v>
      </c>
      <c r="C236" s="103">
        <v>59532.339899999999</v>
      </c>
      <c r="D236" s="97">
        <v>1E-4</v>
      </c>
      <c r="E236" s="36">
        <f>+(C236-C$7)/C$8</f>
        <v>26538.528167014138</v>
      </c>
      <c r="F236" s="36">
        <f>ROUND(2*E236,0)/2</f>
        <v>26538.5</v>
      </c>
      <c r="G236" s="36">
        <f>+C236-(C$7+F236*C$8)</f>
        <v>2.6076980000652838E-2</v>
      </c>
      <c r="H236" s="36"/>
      <c r="I236" s="36"/>
      <c r="J236" s="36"/>
      <c r="K236" s="36">
        <f>G236</f>
        <v>2.6076980000652838E-2</v>
      </c>
      <c r="L236" s="36"/>
      <c r="M236" s="36"/>
      <c r="N236" s="36"/>
      <c r="O236" s="36">
        <f ca="1">+C$11+C$12*F236</f>
        <v>2.7441543220419667E-2</v>
      </c>
      <c r="P236" s="36"/>
      <c r="Q236" s="72">
        <f>+C236-15018.5</f>
        <v>44513.839899999999</v>
      </c>
    </row>
    <row r="237" spans="1:33" s="102" customFormat="1" ht="12.95" customHeight="1">
      <c r="A237" s="101" t="s">
        <v>659</v>
      </c>
      <c r="B237" s="100" t="s">
        <v>47</v>
      </c>
      <c r="C237" s="104">
        <v>59845.727599999998</v>
      </c>
      <c r="D237" s="97">
        <v>2.0000000000000001E-4</v>
      </c>
      <c r="E237" s="36">
        <f>+(C237-C$7)/C$8</f>
        <v>26877.033460800951</v>
      </c>
      <c r="F237" s="36">
        <f>ROUND(2*E237,0)/2</f>
        <v>26877</v>
      </c>
      <c r="G237" s="36">
        <f>+C237-(C$7+F237*C$8)</f>
        <v>3.0977959999290761E-2</v>
      </c>
      <c r="H237" s="36"/>
      <c r="I237" s="36"/>
      <c r="J237" s="36"/>
      <c r="K237" s="36">
        <f>G237</f>
        <v>3.0977959999290761E-2</v>
      </c>
      <c r="L237" s="36"/>
      <c r="M237" s="36"/>
      <c r="N237" s="36"/>
      <c r="O237" s="36">
        <f ca="1">+C$11+C$12*F237</f>
        <v>2.8845588290478869E-2</v>
      </c>
      <c r="P237" s="36"/>
      <c r="Q237" s="72">
        <f>+C237-15018.5</f>
        <v>44827.227599999998</v>
      </c>
    </row>
    <row r="238" spans="1:33" s="102" customFormat="1" ht="12.95" customHeight="1">
      <c r="A238" s="117" t="s">
        <v>668</v>
      </c>
      <c r="B238" s="106" t="s">
        <v>47</v>
      </c>
      <c r="C238" s="118">
        <v>60091.530900000129</v>
      </c>
      <c r="D238" s="117">
        <v>2.0000000000000001E-4</v>
      </c>
      <c r="E238" s="36">
        <f>+(C238-C$7)/C$8</f>
        <v>27142.537557740026</v>
      </c>
      <c r="F238" s="36">
        <f>ROUND(2*E238,0)/2</f>
        <v>27142.5</v>
      </c>
      <c r="G238" s="36">
        <f>+C238-(C$7+F238*C$8)</f>
        <v>3.4770900128933135E-2</v>
      </c>
      <c r="H238" s="36"/>
      <c r="I238" s="36"/>
      <c r="J238" s="36"/>
      <c r="K238" s="36">
        <f>G238</f>
        <v>3.4770900128933135E-2</v>
      </c>
      <c r="L238" s="36"/>
      <c r="M238" s="36"/>
      <c r="N238" s="36"/>
      <c r="O238" s="36">
        <f ca="1">+C$11+C$12*F238</f>
        <v>2.9946840775266798E-2</v>
      </c>
      <c r="P238" s="36"/>
      <c r="Q238" s="72">
        <f>+C238-15018.5</f>
        <v>45073.030900000129</v>
      </c>
      <c r="R238"/>
      <c r="S238"/>
      <c r="T238"/>
      <c r="U238"/>
      <c r="V238"/>
    </row>
    <row r="239" spans="1:33" s="102" customFormat="1" ht="12.95" customHeight="1">
      <c r="A239" s="101" t="s">
        <v>660</v>
      </c>
      <c r="B239" s="106" t="s">
        <v>47</v>
      </c>
      <c r="C239" s="105">
        <v>60187.816200000001</v>
      </c>
      <c r="D239" s="105">
        <v>1E-4</v>
      </c>
      <c r="E239" s="36">
        <f>+(C239-C$7)/C$8</f>
        <v>27246.539992308481</v>
      </c>
      <c r="F239" s="36">
        <f>ROUND(2*E239,0)/2</f>
        <v>27246.5</v>
      </c>
      <c r="G239" s="36">
        <f>+C239-(C$7+F239*C$8)</f>
        <v>3.7024820005171932E-2</v>
      </c>
      <c r="H239" s="36"/>
      <c r="I239" s="36"/>
      <c r="J239" s="36"/>
      <c r="K239" s="36">
        <f>G239</f>
        <v>3.7024820005171932E-2</v>
      </c>
      <c r="L239" s="36"/>
      <c r="M239" s="36"/>
      <c r="N239" s="36"/>
      <c r="O239" s="36">
        <f ca="1">+C$11+C$12*F239</f>
        <v>3.0378216513187506E-2</v>
      </c>
      <c r="P239" s="36"/>
      <c r="Q239" s="72">
        <f>+C239-15018.5</f>
        <v>45169.316200000001</v>
      </c>
    </row>
    <row r="240" spans="1:33" ht="12.95" customHeight="1">
      <c r="A240" s="101" t="s">
        <v>660</v>
      </c>
      <c r="B240" s="106" t="s">
        <v>47</v>
      </c>
      <c r="C240" s="105">
        <v>60240.586199999998</v>
      </c>
      <c r="D240" s="105">
        <v>1E-4</v>
      </c>
      <c r="E240" s="36">
        <f>+(C240-C$7)/C$8</f>
        <v>27303.539435340637</v>
      </c>
      <c r="F240" s="36">
        <f>ROUND(2*E240,0)/2</f>
        <v>27303.5</v>
      </c>
      <c r="G240" s="36">
        <f>+C240-(C$7+F240*C$8)</f>
        <v>3.6509179997665342E-2</v>
      </c>
      <c r="H240" s="36"/>
      <c r="I240" s="36"/>
      <c r="J240" s="36"/>
      <c r="K240" s="36">
        <f>G240</f>
        <v>3.6509179997665342E-2</v>
      </c>
      <c r="L240" s="36"/>
      <c r="M240" s="36"/>
      <c r="N240" s="36"/>
      <c r="O240" s="36">
        <f ca="1">+C$11+C$12*F240</f>
        <v>3.0614643600317112E-2</v>
      </c>
      <c r="P240" s="36"/>
      <c r="Q240" s="72">
        <f>+C240-15018.5</f>
        <v>45222.086199999998</v>
      </c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</row>
    <row r="241" spans="1:22" ht="12.95" customHeight="1">
      <c r="A241" s="101" t="s">
        <v>660</v>
      </c>
      <c r="B241" s="106" t="s">
        <v>47</v>
      </c>
      <c r="C241" s="105">
        <v>60290.58</v>
      </c>
      <c r="D241" s="105">
        <v>1E-4</v>
      </c>
      <c r="E241" s="36">
        <f>+(C241-C$7)/C$8</f>
        <v>27357.540169755299</v>
      </c>
      <c r="F241" s="36">
        <f>ROUND(2*E241,0)/2</f>
        <v>27357.5</v>
      </c>
      <c r="G241" s="36">
        <f>+C241-(C$7+F241*C$8)</f>
        <v>3.7189100003161002E-2</v>
      </c>
      <c r="H241" s="36"/>
      <c r="I241" s="36"/>
      <c r="J241" s="36"/>
      <c r="K241" s="36">
        <f>G241</f>
        <v>3.7189100003161002E-2</v>
      </c>
      <c r="L241" s="36"/>
      <c r="M241" s="36"/>
      <c r="N241" s="36"/>
      <c r="O241" s="36">
        <f ca="1">+C$11+C$12*F241</f>
        <v>3.0838627156545173E-2</v>
      </c>
      <c r="P241" s="36"/>
      <c r="Q241" s="72">
        <f>+C241-15018.5</f>
        <v>45272.08</v>
      </c>
      <c r="R241" s="102"/>
      <c r="S241" s="102"/>
      <c r="T241" s="102"/>
      <c r="U241" s="102"/>
      <c r="V241" s="102"/>
    </row>
    <row r="242" spans="1:22" ht="12.95" customHeight="1">
      <c r="A242" s="36"/>
      <c r="B242" s="36"/>
      <c r="C242" s="33"/>
      <c r="D242" s="33"/>
      <c r="E242" s="36"/>
    </row>
    <row r="243" spans="1:22" ht="12.95" customHeight="1">
      <c r="A243" s="36"/>
      <c r="B243" s="36"/>
      <c r="C243" s="33"/>
      <c r="D243" s="33"/>
      <c r="E243" s="36"/>
    </row>
    <row r="244" spans="1:22" ht="12.95" customHeight="1">
      <c r="A244" s="36"/>
      <c r="B244" s="36"/>
      <c r="C244" s="33"/>
      <c r="D244" s="33"/>
      <c r="E244" s="36"/>
    </row>
    <row r="245" spans="1:22" ht="12.95" customHeight="1">
      <c r="A245" s="36"/>
      <c r="B245" s="36"/>
      <c r="C245" s="33"/>
      <c r="D245" s="33"/>
      <c r="E245" s="36"/>
    </row>
    <row r="246" spans="1:22" ht="12.95" customHeight="1">
      <c r="A246" s="36"/>
      <c r="B246" s="36"/>
      <c r="C246" s="33"/>
      <c r="D246" s="33"/>
      <c r="E246" s="36"/>
    </row>
    <row r="247" spans="1:22" ht="12.95" customHeight="1">
      <c r="A247" s="36"/>
      <c r="B247" s="36"/>
      <c r="C247" s="33"/>
      <c r="D247" s="33"/>
      <c r="E247" s="36"/>
    </row>
    <row r="248" spans="1:22" ht="12.95" customHeight="1">
      <c r="A248" s="36"/>
      <c r="B248" s="36"/>
      <c r="C248" s="33"/>
      <c r="D248" s="33"/>
      <c r="E248" s="36"/>
    </row>
    <row r="249" spans="1:22" ht="12.95" customHeight="1">
      <c r="A249" s="36"/>
      <c r="B249" s="36"/>
      <c r="C249" s="33"/>
      <c r="D249" s="33"/>
      <c r="E249" s="36"/>
    </row>
    <row r="250" spans="1:22" ht="12.95" customHeight="1">
      <c r="A250" s="36"/>
      <c r="B250" s="36"/>
      <c r="C250" s="33"/>
      <c r="D250" s="33"/>
      <c r="E250" s="36"/>
    </row>
    <row r="251" spans="1:22" ht="12.95" customHeight="1">
      <c r="A251" s="36"/>
      <c r="B251" s="36"/>
      <c r="C251" s="33"/>
      <c r="D251" s="33"/>
      <c r="E251" s="36"/>
    </row>
    <row r="252" spans="1:22" ht="12.95" customHeight="1">
      <c r="A252" s="36"/>
      <c r="B252" s="36"/>
      <c r="C252" s="33"/>
      <c r="D252" s="33"/>
      <c r="E252" s="36"/>
    </row>
    <row r="253" spans="1:22" ht="12.95" customHeight="1">
      <c r="A253" s="36"/>
      <c r="B253" s="36"/>
      <c r="C253" s="33"/>
      <c r="D253" s="33"/>
      <c r="E253" s="36"/>
    </row>
    <row r="254" spans="1:22" ht="12.95" customHeight="1">
      <c r="A254" s="36"/>
      <c r="B254" s="36"/>
      <c r="C254" s="33"/>
      <c r="D254" s="33"/>
      <c r="E254" s="36"/>
    </row>
    <row r="255" spans="1:22" ht="12.95" customHeight="1">
      <c r="A255" s="36"/>
      <c r="B255" s="36"/>
      <c r="C255" s="33"/>
      <c r="D255" s="33"/>
      <c r="E255" s="36"/>
    </row>
    <row r="256" spans="1:22" ht="12.95" customHeight="1">
      <c r="A256" s="36"/>
      <c r="B256" s="36"/>
      <c r="C256" s="33"/>
      <c r="D256" s="33"/>
      <c r="E256" s="36"/>
    </row>
    <row r="257" spans="1:5" ht="12.95" customHeight="1">
      <c r="A257" s="36"/>
      <c r="B257" s="36"/>
      <c r="C257" s="33"/>
      <c r="D257" s="33"/>
      <c r="E257" s="36"/>
    </row>
    <row r="258" spans="1:5" ht="12.95" customHeight="1">
      <c r="A258" s="36"/>
      <c r="B258" s="36"/>
      <c r="C258" s="33"/>
      <c r="D258" s="33"/>
      <c r="E258" s="36"/>
    </row>
    <row r="259" spans="1:5" ht="12.95" customHeight="1">
      <c r="A259" s="36"/>
      <c r="B259" s="36"/>
      <c r="C259" s="33"/>
      <c r="D259" s="33"/>
      <c r="E259" s="36"/>
    </row>
    <row r="260" spans="1:5" ht="12.95" customHeight="1">
      <c r="A260" s="36"/>
      <c r="B260" s="36"/>
      <c r="C260" s="33"/>
      <c r="D260" s="33"/>
      <c r="E260" s="36"/>
    </row>
    <row r="261" spans="1:5" ht="12.95" customHeight="1">
      <c r="A261" s="36"/>
      <c r="B261" s="36"/>
      <c r="C261" s="33"/>
      <c r="D261" s="33"/>
      <c r="E261" s="36"/>
    </row>
    <row r="262" spans="1:5" ht="12.95" customHeight="1">
      <c r="A262" s="36"/>
      <c r="B262" s="36"/>
      <c r="C262" s="33"/>
      <c r="D262" s="33"/>
      <c r="E262" s="36"/>
    </row>
    <row r="263" spans="1:5" ht="12.95" customHeight="1">
      <c r="A263" s="36"/>
      <c r="B263" s="36"/>
      <c r="C263" s="33"/>
      <c r="D263" s="33"/>
      <c r="E263" s="36"/>
    </row>
    <row r="264" spans="1:5" ht="12.95" customHeight="1">
      <c r="A264" s="36"/>
      <c r="B264" s="36"/>
      <c r="C264" s="33"/>
      <c r="D264" s="33"/>
      <c r="E264" s="36"/>
    </row>
    <row r="265" spans="1:5" ht="12.95" customHeight="1">
      <c r="A265" s="36"/>
      <c r="B265" s="36"/>
      <c r="C265" s="33"/>
      <c r="D265" s="33"/>
      <c r="E265" s="36"/>
    </row>
    <row r="266" spans="1:5" ht="12.95" customHeight="1">
      <c r="A266" s="36"/>
      <c r="B266" s="36"/>
      <c r="C266" s="33"/>
      <c r="D266" s="33"/>
      <c r="E266" s="36"/>
    </row>
    <row r="267" spans="1:5" ht="12.95" customHeight="1">
      <c r="A267" s="36"/>
      <c r="B267" s="36"/>
      <c r="C267" s="33"/>
      <c r="D267" s="33"/>
      <c r="E267" s="36"/>
    </row>
    <row r="268" spans="1:5" ht="12.95" customHeight="1">
      <c r="A268" s="36"/>
      <c r="B268" s="36"/>
      <c r="C268" s="33"/>
      <c r="D268" s="33"/>
      <c r="E268" s="36"/>
    </row>
    <row r="269" spans="1:5" ht="12.95" customHeight="1">
      <c r="A269" s="36"/>
      <c r="B269" s="36"/>
      <c r="C269" s="33"/>
      <c r="D269" s="33"/>
      <c r="E269" s="36"/>
    </row>
    <row r="270" spans="1:5" ht="12.95" customHeight="1">
      <c r="A270" s="36"/>
      <c r="B270" s="36"/>
      <c r="C270" s="33"/>
      <c r="D270" s="33"/>
      <c r="E270" s="36"/>
    </row>
    <row r="271" spans="1:5" ht="12.95" customHeight="1">
      <c r="A271" s="36"/>
      <c r="B271" s="36"/>
      <c r="C271" s="33"/>
      <c r="D271" s="33"/>
      <c r="E271" s="36"/>
    </row>
    <row r="272" spans="1:5" ht="12.95" customHeight="1">
      <c r="A272" s="36"/>
      <c r="B272" s="36"/>
      <c r="C272" s="33"/>
      <c r="D272" s="33"/>
      <c r="E272" s="36"/>
    </row>
    <row r="273" spans="1:5" ht="12.95" customHeight="1">
      <c r="A273" s="36"/>
      <c r="B273" s="36"/>
      <c r="C273" s="33"/>
      <c r="D273" s="33"/>
      <c r="E273" s="36"/>
    </row>
    <row r="274" spans="1:5" ht="12.95" customHeight="1">
      <c r="A274" s="36"/>
      <c r="B274" s="36"/>
      <c r="C274" s="33"/>
      <c r="D274" s="33"/>
      <c r="E274" s="36"/>
    </row>
    <row r="275" spans="1:5" ht="12.95" customHeight="1">
      <c r="A275" s="36"/>
      <c r="B275" s="36"/>
      <c r="C275" s="33"/>
      <c r="D275" s="33"/>
      <c r="E275" s="36"/>
    </row>
    <row r="276" spans="1:5" ht="12.95" customHeight="1">
      <c r="A276" s="36"/>
      <c r="B276" s="36"/>
      <c r="C276" s="33"/>
      <c r="D276" s="33"/>
      <c r="E276" s="36"/>
    </row>
    <row r="277" spans="1:5" ht="12.95" customHeight="1">
      <c r="A277" s="36"/>
      <c r="B277" s="36"/>
      <c r="C277" s="33"/>
      <c r="D277" s="33"/>
      <c r="E277" s="36"/>
    </row>
    <row r="278" spans="1:5" ht="12.95" customHeight="1">
      <c r="A278" s="36"/>
      <c r="B278" s="36"/>
      <c r="C278" s="33"/>
      <c r="D278" s="33"/>
      <c r="E278" s="36"/>
    </row>
    <row r="279" spans="1:5" ht="12.95" customHeight="1">
      <c r="A279" s="36"/>
      <c r="B279" s="36"/>
      <c r="C279" s="33"/>
      <c r="D279" s="33"/>
      <c r="E279" s="36"/>
    </row>
    <row r="280" spans="1:5" ht="12.95" customHeight="1">
      <c r="A280" s="36"/>
      <c r="B280" s="36"/>
      <c r="C280" s="33"/>
      <c r="D280" s="33"/>
      <c r="E280" s="36"/>
    </row>
    <row r="281" spans="1:5" ht="12.95" customHeight="1">
      <c r="A281" s="36"/>
      <c r="B281" s="36"/>
      <c r="C281" s="33"/>
      <c r="D281" s="33"/>
      <c r="E281" s="36"/>
    </row>
    <row r="282" spans="1:5" ht="12.95" customHeight="1">
      <c r="A282" s="36"/>
      <c r="B282" s="36"/>
      <c r="C282" s="33"/>
      <c r="D282" s="33"/>
      <c r="E282" s="36"/>
    </row>
    <row r="283" spans="1:5" ht="12.95" customHeight="1">
      <c r="A283" s="36"/>
      <c r="B283" s="36"/>
      <c r="C283" s="33"/>
      <c r="D283" s="33"/>
      <c r="E283" s="36"/>
    </row>
    <row r="284" spans="1:5" ht="12.95" customHeight="1">
      <c r="A284" s="36"/>
      <c r="B284" s="36"/>
      <c r="C284" s="33"/>
      <c r="D284" s="33"/>
      <c r="E284" s="36"/>
    </row>
    <row r="285" spans="1:5" ht="12.95" customHeight="1">
      <c r="A285" s="36"/>
      <c r="B285" s="36"/>
      <c r="C285" s="33"/>
      <c r="D285" s="33"/>
      <c r="E285" s="36"/>
    </row>
    <row r="286" spans="1:5" ht="12.95" customHeight="1">
      <c r="A286" s="36"/>
      <c r="B286" s="36"/>
      <c r="C286" s="33"/>
      <c r="D286" s="33"/>
      <c r="E286" s="36"/>
    </row>
    <row r="287" spans="1:5" ht="12.95" customHeight="1">
      <c r="A287" s="36"/>
      <c r="B287" s="36"/>
      <c r="C287" s="33"/>
      <c r="D287" s="33"/>
      <c r="E287" s="36"/>
    </row>
    <row r="288" spans="1:5" ht="12.95" customHeight="1">
      <c r="A288" s="36"/>
      <c r="B288" s="36"/>
      <c r="C288" s="33"/>
      <c r="D288" s="33"/>
      <c r="E288" s="36"/>
    </row>
    <row r="289" spans="1:5" ht="12.95" customHeight="1">
      <c r="A289" s="36"/>
      <c r="B289" s="36"/>
      <c r="C289" s="33"/>
      <c r="D289" s="33"/>
      <c r="E289" s="36"/>
    </row>
    <row r="290" spans="1:5" ht="12.95" customHeight="1">
      <c r="A290" s="36"/>
      <c r="B290" s="36"/>
      <c r="C290" s="33"/>
      <c r="D290" s="33"/>
      <c r="E290" s="36"/>
    </row>
    <row r="291" spans="1:5" ht="12.95" customHeight="1">
      <c r="A291" s="36"/>
      <c r="B291" s="36"/>
      <c r="C291" s="33"/>
      <c r="D291" s="33"/>
      <c r="E291" s="36"/>
    </row>
    <row r="292" spans="1:5" ht="12.95" customHeight="1">
      <c r="A292" s="36"/>
      <c r="B292" s="36"/>
      <c r="C292" s="33"/>
      <c r="D292" s="33"/>
      <c r="E292" s="36"/>
    </row>
    <row r="293" spans="1:5" ht="12.95" customHeight="1">
      <c r="A293" s="36"/>
      <c r="B293" s="36"/>
      <c r="C293" s="33"/>
      <c r="D293" s="33"/>
      <c r="E293" s="36"/>
    </row>
    <row r="294" spans="1:5" ht="12.95" customHeight="1">
      <c r="A294" s="36"/>
      <c r="B294" s="36"/>
      <c r="C294" s="33"/>
      <c r="D294" s="33"/>
      <c r="E294" s="36"/>
    </row>
    <row r="295" spans="1:5" ht="12.95" customHeight="1">
      <c r="A295" s="36"/>
      <c r="B295" s="36"/>
      <c r="C295" s="33"/>
      <c r="D295" s="33"/>
      <c r="E295" s="36"/>
    </row>
    <row r="296" spans="1:5" ht="12.95" customHeight="1">
      <c r="A296" s="36"/>
      <c r="B296" s="36"/>
      <c r="C296" s="33"/>
      <c r="D296" s="33"/>
      <c r="E296" s="36"/>
    </row>
    <row r="297" spans="1:5" ht="12.95" customHeight="1">
      <c r="A297" s="36"/>
      <c r="B297" s="36"/>
      <c r="C297" s="33"/>
      <c r="D297" s="33"/>
      <c r="E297" s="36"/>
    </row>
    <row r="298" spans="1:5" ht="12.95" customHeight="1">
      <c r="A298" s="36"/>
      <c r="B298" s="36"/>
      <c r="C298" s="33"/>
      <c r="D298" s="33"/>
      <c r="E298" s="36"/>
    </row>
    <row r="299" spans="1:5" ht="12.95" customHeight="1">
      <c r="A299" s="36"/>
      <c r="B299" s="36"/>
      <c r="C299" s="33"/>
      <c r="D299" s="33"/>
      <c r="E299" s="36"/>
    </row>
    <row r="300" spans="1:5" ht="12.95" customHeight="1">
      <c r="A300" s="36"/>
      <c r="B300" s="36"/>
      <c r="C300" s="33"/>
      <c r="D300" s="33"/>
      <c r="E300" s="36"/>
    </row>
    <row r="301" spans="1:5" ht="12.95" customHeight="1">
      <c r="A301" s="36"/>
      <c r="B301" s="36"/>
      <c r="C301" s="33"/>
      <c r="D301" s="33"/>
      <c r="E301" s="36"/>
    </row>
    <row r="302" spans="1:5" ht="12.95" customHeight="1">
      <c r="A302" s="36"/>
      <c r="B302" s="36"/>
      <c r="C302" s="33"/>
      <c r="D302" s="33"/>
      <c r="E302" s="36"/>
    </row>
    <row r="303" spans="1:5" ht="12.95" customHeight="1">
      <c r="A303" s="36"/>
      <c r="B303" s="36"/>
      <c r="C303" s="33"/>
      <c r="D303" s="33"/>
      <c r="E303" s="36"/>
    </row>
    <row r="304" spans="1:5" ht="12.95" customHeight="1">
      <c r="A304" s="36"/>
      <c r="B304" s="36"/>
      <c r="C304" s="33"/>
      <c r="D304" s="33"/>
      <c r="E304" s="36"/>
    </row>
    <row r="305" spans="1:5" ht="12.95" customHeight="1">
      <c r="A305" s="36"/>
      <c r="B305" s="36"/>
      <c r="C305" s="33"/>
      <c r="D305" s="33"/>
      <c r="E305" s="36"/>
    </row>
    <row r="306" spans="1:5" ht="12.95" customHeight="1">
      <c r="A306" s="36"/>
      <c r="B306" s="36"/>
      <c r="C306" s="33"/>
      <c r="D306" s="33"/>
      <c r="E306" s="36"/>
    </row>
    <row r="307" spans="1:5" ht="12.95" customHeight="1">
      <c r="A307" s="36"/>
      <c r="B307" s="36"/>
      <c r="C307" s="33"/>
      <c r="D307" s="33"/>
      <c r="E307" s="36"/>
    </row>
    <row r="308" spans="1:5" ht="12.95" customHeight="1">
      <c r="A308" s="36"/>
      <c r="B308" s="36"/>
      <c r="C308" s="33"/>
      <c r="D308" s="33"/>
      <c r="E308" s="36"/>
    </row>
    <row r="309" spans="1:5" ht="12.95" customHeight="1">
      <c r="A309" s="36"/>
      <c r="B309" s="36"/>
      <c r="C309" s="33"/>
      <c r="D309" s="33"/>
      <c r="E309" s="36"/>
    </row>
    <row r="310" spans="1:5" ht="12.95" customHeight="1">
      <c r="A310" s="36"/>
      <c r="B310" s="36"/>
      <c r="C310" s="33"/>
      <c r="D310" s="33"/>
      <c r="E310" s="36"/>
    </row>
    <row r="311" spans="1:5" ht="12.95" customHeight="1">
      <c r="A311" s="36"/>
      <c r="B311" s="36"/>
      <c r="C311" s="33"/>
      <c r="D311" s="33"/>
      <c r="E311" s="36"/>
    </row>
    <row r="312" spans="1:5" ht="12.95" customHeight="1">
      <c r="A312" s="36"/>
      <c r="B312" s="36"/>
      <c r="C312" s="33"/>
      <c r="D312" s="33"/>
      <c r="E312" s="36"/>
    </row>
    <row r="313" spans="1:5" ht="12.95" customHeight="1">
      <c r="A313" s="36"/>
      <c r="B313" s="36"/>
      <c r="C313" s="33"/>
      <c r="D313" s="33"/>
      <c r="E313" s="36"/>
    </row>
    <row r="314" spans="1:5" ht="12.95" customHeight="1">
      <c r="A314" s="36"/>
      <c r="B314" s="36"/>
      <c r="C314" s="33"/>
      <c r="D314" s="33"/>
      <c r="E314" s="36"/>
    </row>
    <row r="315" spans="1:5" ht="12.95" customHeight="1">
      <c r="A315" s="36"/>
      <c r="B315" s="36"/>
      <c r="C315" s="33"/>
      <c r="D315" s="33"/>
      <c r="E315" s="36"/>
    </row>
    <row r="316" spans="1:5" ht="12.95" customHeight="1">
      <c r="A316" s="36"/>
      <c r="B316" s="36"/>
      <c r="C316" s="33"/>
      <c r="D316" s="33"/>
      <c r="E316" s="36"/>
    </row>
    <row r="317" spans="1:5" ht="12.95" customHeight="1">
      <c r="A317" s="36"/>
      <c r="B317" s="36"/>
      <c r="C317" s="33"/>
      <c r="D317" s="33"/>
      <c r="E317" s="36"/>
    </row>
    <row r="318" spans="1:5" ht="12.95" customHeight="1">
      <c r="A318" s="36"/>
      <c r="B318" s="36"/>
      <c r="C318" s="33"/>
      <c r="D318" s="33"/>
      <c r="E318" s="36"/>
    </row>
    <row r="319" spans="1:5" ht="12.95" customHeight="1">
      <c r="A319" s="36"/>
      <c r="B319" s="36"/>
      <c r="C319" s="33"/>
      <c r="D319" s="33"/>
      <c r="E319" s="36"/>
    </row>
    <row r="320" spans="1:5" ht="12.95" customHeight="1">
      <c r="A320" s="36"/>
      <c r="B320" s="36"/>
      <c r="C320" s="33"/>
      <c r="D320" s="33"/>
      <c r="E320" s="36"/>
    </row>
    <row r="321" spans="1:5" ht="12.95" customHeight="1">
      <c r="A321" s="36"/>
      <c r="B321" s="36"/>
      <c r="C321" s="33"/>
      <c r="D321" s="33"/>
      <c r="E321" s="36"/>
    </row>
    <row r="322" spans="1:5" ht="12.95" customHeight="1">
      <c r="A322" s="36"/>
      <c r="B322" s="36"/>
      <c r="C322" s="33"/>
      <c r="D322" s="33"/>
      <c r="E322" s="36"/>
    </row>
    <row r="323" spans="1:5" ht="12.95" customHeight="1">
      <c r="A323" s="36"/>
      <c r="B323" s="36"/>
      <c r="C323" s="33"/>
      <c r="D323" s="33"/>
      <c r="E323" s="36"/>
    </row>
    <row r="324" spans="1:5" ht="12.95" customHeight="1">
      <c r="A324" s="36"/>
      <c r="B324" s="36"/>
      <c r="C324" s="33"/>
      <c r="D324" s="33"/>
      <c r="E324" s="36"/>
    </row>
    <row r="325" spans="1:5" ht="12.95" customHeight="1">
      <c r="A325" s="36"/>
      <c r="B325" s="36"/>
      <c r="C325" s="33"/>
      <c r="D325" s="33"/>
      <c r="E325" s="36"/>
    </row>
    <row r="326" spans="1:5" ht="12.95" customHeight="1">
      <c r="A326" s="36"/>
      <c r="B326" s="36"/>
      <c r="C326" s="33"/>
      <c r="D326" s="33"/>
      <c r="E326" s="36"/>
    </row>
    <row r="327" spans="1:5" ht="12.95" customHeight="1">
      <c r="A327" s="36"/>
      <c r="B327" s="36"/>
      <c r="C327" s="33"/>
      <c r="D327" s="33"/>
      <c r="E327" s="36"/>
    </row>
    <row r="328" spans="1:5" ht="12.95" customHeight="1">
      <c r="C328" s="56"/>
      <c r="D328" s="56"/>
    </row>
    <row r="329" spans="1:5" ht="12.95" customHeight="1">
      <c r="C329" s="56"/>
      <c r="D329" s="56"/>
    </row>
    <row r="330" spans="1:5" ht="12.95" customHeight="1">
      <c r="C330" s="56"/>
      <c r="D330" s="56"/>
    </row>
    <row r="331" spans="1:5" ht="12.95" customHeight="1">
      <c r="C331" s="56"/>
      <c r="D331" s="56"/>
    </row>
    <row r="332" spans="1:5" ht="12.95" customHeight="1">
      <c r="C332" s="56"/>
      <c r="D332" s="56"/>
    </row>
    <row r="333" spans="1:5" ht="12.95" customHeight="1">
      <c r="C333" s="56"/>
      <c r="D333" s="56"/>
    </row>
    <row r="334" spans="1:5" ht="12.95" customHeight="1">
      <c r="C334" s="56"/>
      <c r="D334" s="56"/>
    </row>
    <row r="335" spans="1:5" ht="12.95" customHeight="1">
      <c r="C335" s="56"/>
      <c r="D335" s="56"/>
    </row>
    <row r="336" spans="1:5" ht="12.95" customHeight="1">
      <c r="C336" s="56"/>
      <c r="D336" s="56"/>
    </row>
    <row r="337" spans="3:4" ht="12.95" customHeight="1">
      <c r="C337" s="56"/>
      <c r="D337" s="56"/>
    </row>
    <row r="338" spans="3:4" ht="12.95" customHeight="1">
      <c r="C338" s="56"/>
      <c r="D338" s="56"/>
    </row>
    <row r="339" spans="3:4" ht="12.95" customHeight="1">
      <c r="C339" s="56"/>
      <c r="D339" s="56"/>
    </row>
    <row r="340" spans="3:4" ht="12.95" customHeight="1">
      <c r="C340" s="56"/>
      <c r="D340" s="56"/>
    </row>
    <row r="341" spans="3:4" ht="12.95" customHeight="1">
      <c r="C341" s="56"/>
      <c r="D341" s="56"/>
    </row>
    <row r="342" spans="3:4" ht="12.95" customHeight="1">
      <c r="C342" s="56"/>
      <c r="D342" s="56"/>
    </row>
    <row r="343" spans="3:4" ht="12.95" customHeight="1">
      <c r="C343" s="56"/>
      <c r="D343" s="56"/>
    </row>
    <row r="344" spans="3:4" ht="12.95" customHeight="1">
      <c r="C344" s="56"/>
      <c r="D344" s="56"/>
    </row>
    <row r="345" spans="3:4" ht="12.95" customHeight="1">
      <c r="C345" s="56"/>
      <c r="D345" s="56"/>
    </row>
    <row r="346" spans="3:4" ht="12.95" customHeight="1">
      <c r="C346" s="56"/>
      <c r="D346" s="56"/>
    </row>
    <row r="347" spans="3:4" ht="12.95" customHeight="1"/>
    <row r="348" spans="3:4" ht="12.95" customHeight="1"/>
    <row r="349" spans="3:4" ht="12.95" customHeight="1"/>
  </sheetData>
  <protectedRanges>
    <protectedRange sqref="A209:D218" name="Range1"/>
  </protectedRanges>
  <sortState xmlns:xlrd2="http://schemas.microsoft.com/office/spreadsheetml/2017/richdata2" ref="A21:V247">
    <sortCondition ref="C21:C247"/>
  </sortState>
  <phoneticPr fontId="8" type="noConversion"/>
  <hyperlinks>
    <hyperlink ref="H3822" r:id="rId1" display="http://vsolj.cetus-net.org/bulletin.html" xr:uid="{00000000-0004-0000-0000-000000000000}"/>
    <hyperlink ref="H65166" r:id="rId2" display="http://vsolj.cetus-net.org/bulletin.html" xr:uid="{00000000-0004-0000-0000-000001000000}"/>
    <hyperlink ref="H65159" r:id="rId3" display="http://vsolj.cetus-net.org/bulletin.html" xr:uid="{00000000-0004-0000-0000-000002000000}"/>
    <hyperlink ref="AP2656" r:id="rId4" display="http://cdsbib.u-strasbg.fr/cgi-bin/cdsbib?1990RMxAA..21..381G" xr:uid="{00000000-0004-0000-0000-000003000000}"/>
    <hyperlink ref="AP2659" r:id="rId5" display="http://cdsbib.u-strasbg.fr/cgi-bin/cdsbib?1990RMxAA..21..381G" xr:uid="{00000000-0004-0000-0000-000004000000}"/>
    <hyperlink ref="AP2657" r:id="rId6" display="http://cdsbib.u-strasbg.fr/cgi-bin/cdsbib?1990RMxAA..21..381G" xr:uid="{00000000-0004-0000-0000-000005000000}"/>
    <hyperlink ref="AP2635" r:id="rId7" display="http://cdsbib.u-strasbg.fr/cgi-bin/cdsbib?1990RMxAA..21..381G" xr:uid="{00000000-0004-0000-0000-000006000000}"/>
    <hyperlink ref="I65166" r:id="rId8" display="http://vsolj.cetus-net.org/bulletin.html" xr:uid="{00000000-0004-0000-0000-000007000000}"/>
    <hyperlink ref="AQ2769" r:id="rId9" display="http://cdsbib.u-strasbg.fr/cgi-bin/cdsbib?1990RMxAA..21..381G" xr:uid="{00000000-0004-0000-0000-000008000000}"/>
    <hyperlink ref="AQ1038" r:id="rId10" display="http://cdsbib.u-strasbg.fr/cgi-bin/cdsbib?1990RMxAA..21..381G" xr:uid="{00000000-0004-0000-0000-000009000000}"/>
    <hyperlink ref="AQ2770" r:id="rId11" display="http://cdsbib.u-strasbg.fr/cgi-bin/cdsbib?1990RMxAA..21..381G" xr:uid="{00000000-0004-0000-0000-00000A000000}"/>
    <hyperlink ref="H65163" r:id="rId12" display="https://www.aavso.org/ejaavso" xr:uid="{00000000-0004-0000-0000-00000B000000}"/>
    <hyperlink ref="H65183" r:id="rId13" display="http://vsolj.cetus-net.org/bulletin.html" xr:uid="{00000000-0004-0000-0000-00000C000000}"/>
    <hyperlink ref="H65176" r:id="rId14" display="https://www.aavso.org/ejaavso" xr:uid="{00000000-0004-0000-0000-00000D000000}"/>
    <hyperlink ref="I65183" r:id="rId15" display="http://vsolj.cetus-net.org/bulletin.html" xr:uid="{00000000-0004-0000-0000-00000E000000}"/>
    <hyperlink ref="AQ58833" r:id="rId16" display="http://cdsbib.u-strasbg.fr/cgi-bin/cdsbib?1990RMxAA..21..381G" xr:uid="{00000000-0004-0000-0000-00000F000000}"/>
    <hyperlink ref="H65180" r:id="rId17" display="https://www.aavso.org/ejaavso" xr:uid="{00000000-0004-0000-0000-000010000000}"/>
    <hyperlink ref="AP6197" r:id="rId18" display="http://cdsbib.u-strasbg.fr/cgi-bin/cdsbib?1990RMxAA..21..381G" xr:uid="{00000000-0004-0000-0000-000011000000}"/>
    <hyperlink ref="AP6200" r:id="rId19" display="http://cdsbib.u-strasbg.fr/cgi-bin/cdsbib?1990RMxAA..21..381G" xr:uid="{00000000-0004-0000-0000-000012000000}"/>
    <hyperlink ref="AP6198" r:id="rId20" display="http://cdsbib.u-strasbg.fr/cgi-bin/cdsbib?1990RMxAA..21..381G" xr:uid="{00000000-0004-0000-0000-000013000000}"/>
    <hyperlink ref="AP6182" r:id="rId21" display="http://cdsbib.u-strasbg.fr/cgi-bin/cdsbib?1990RMxAA..21..381G" xr:uid="{00000000-0004-0000-0000-000014000000}"/>
    <hyperlink ref="AQ6411" r:id="rId22" display="http://cdsbib.u-strasbg.fr/cgi-bin/cdsbib?1990RMxAA..21..381G" xr:uid="{00000000-0004-0000-0000-000015000000}"/>
    <hyperlink ref="AQ6415" r:id="rId23" display="http://cdsbib.u-strasbg.fr/cgi-bin/cdsbib?1990RMxAA..21..381G" xr:uid="{00000000-0004-0000-0000-000016000000}"/>
    <hyperlink ref="AQ920" r:id="rId24" display="http://cdsbib.u-strasbg.fr/cgi-bin/cdsbib?1990RMxAA..21..381G" xr:uid="{00000000-0004-0000-0000-000017000000}"/>
    <hyperlink ref="I5057" r:id="rId25" display="http://vsolj.cetus-net.org/bulletin.html" xr:uid="{00000000-0004-0000-0000-000018000000}"/>
    <hyperlink ref="H5057" r:id="rId26" display="http://vsolj.cetus-net.org/bulletin.html" xr:uid="{00000000-0004-0000-0000-000019000000}"/>
    <hyperlink ref="AQ2483" r:id="rId27" display="http://cdsbib.u-strasbg.fr/cgi-bin/cdsbib?1990RMxAA..21..381G" xr:uid="{00000000-0004-0000-0000-00001A000000}"/>
    <hyperlink ref="AQ2482" r:id="rId28" display="http://cdsbib.u-strasbg.fr/cgi-bin/cdsbib?1990RMxAA..21..381G" xr:uid="{00000000-0004-0000-0000-00001B000000}"/>
    <hyperlink ref="AP2237" r:id="rId29" display="http://cdsbib.u-strasbg.fr/cgi-bin/cdsbib?1990RMxAA..21..381G" xr:uid="{00000000-0004-0000-0000-00001C000000}"/>
    <hyperlink ref="AP2263" r:id="rId30" display="http://cdsbib.u-strasbg.fr/cgi-bin/cdsbib?1990RMxAA..21..381G" xr:uid="{00000000-0004-0000-0000-00001D000000}"/>
    <hyperlink ref="AP2264" r:id="rId31" display="http://cdsbib.u-strasbg.fr/cgi-bin/cdsbib?1990RMxAA..21..381G" xr:uid="{00000000-0004-0000-0000-00001E000000}"/>
    <hyperlink ref="AP2260" r:id="rId32" display="http://cdsbib.u-strasbg.fr/cgi-bin/cdsbib?1990RMxAA..21..381G" xr:uid="{00000000-0004-0000-0000-00001F000000}"/>
  </hyperlinks>
  <pageMargins left="0.75" right="0.75" top="1" bottom="1" header="0.5" footer="0.5"/>
  <pageSetup paperSize="9" orientation="portrait" horizontalDpi="0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3" workbookViewId="0">
      <selection activeCell="A104" sqref="A104:D158"/>
    </sheetView>
  </sheetViews>
  <sheetFormatPr defaultRowHeight="12.75"/>
  <cols>
    <col min="1" max="1" width="19.7109375" style="56" customWidth="1"/>
    <col min="2" max="2" width="4.42578125" style="8" customWidth="1"/>
    <col min="3" max="3" width="12.7109375" style="5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55" t="s">
        <v>86</v>
      </c>
      <c r="I1" s="57" t="s">
        <v>87</v>
      </c>
      <c r="J1" s="58" t="s">
        <v>88</v>
      </c>
    </row>
    <row r="2" spans="1:16">
      <c r="I2" s="59" t="s">
        <v>89</v>
      </c>
      <c r="J2" s="60" t="s">
        <v>90</v>
      </c>
    </row>
    <row r="3" spans="1:16">
      <c r="A3" s="61" t="s">
        <v>91</v>
      </c>
      <c r="I3" s="59" t="s">
        <v>92</v>
      </c>
      <c r="J3" s="60" t="s">
        <v>93</v>
      </c>
    </row>
    <row r="4" spans="1:16">
      <c r="I4" s="59" t="s">
        <v>94</v>
      </c>
      <c r="J4" s="60" t="s">
        <v>93</v>
      </c>
    </row>
    <row r="5" spans="1:16" ht="13.5" thickBot="1">
      <c r="I5" s="62" t="s">
        <v>95</v>
      </c>
      <c r="J5" s="63" t="s">
        <v>96</v>
      </c>
    </row>
    <row r="10" spans="1:16" ht="13.5" thickBot="1"/>
    <row r="11" spans="1:16" ht="12.75" customHeight="1" thickBot="1">
      <c r="A11" s="56" t="str">
        <f t="shared" ref="A11:A42" si="0">P11</f>
        <v> AOEB 3 </v>
      </c>
      <c r="B11" s="15" t="str">
        <f t="shared" ref="B11:B42" si="1">IF(H11=INT(H11),"I","II")</f>
        <v>I</v>
      </c>
      <c r="C11" s="56">
        <f t="shared" ref="C11:C42" si="2">1*G11</f>
        <v>43050.692000000003</v>
      </c>
      <c r="D11" s="8" t="str">
        <f t="shared" ref="D11:D42" si="3">VLOOKUP(F11,I$1:J$5,2,FALSE)</f>
        <v>vis</v>
      </c>
      <c r="E11" s="64">
        <f>VLOOKUP(C11,Active!C$21:E$973,3,FALSE)</f>
        <v>8735.8988217004317</v>
      </c>
      <c r="F11" s="15" t="s">
        <v>95</v>
      </c>
      <c r="G11" s="8" t="str">
        <f t="shared" ref="G11:G42" si="4">MID(I11,3,LEN(I11)-3)</f>
        <v>43050.692</v>
      </c>
      <c r="H11" s="56">
        <f t="shared" ref="H11:H42" si="5">1*K11</f>
        <v>-20414</v>
      </c>
      <c r="I11" s="65" t="s">
        <v>164</v>
      </c>
      <c r="J11" s="66" t="s">
        <v>165</v>
      </c>
      <c r="K11" s="65">
        <v>-20414</v>
      </c>
      <c r="L11" s="65" t="s">
        <v>166</v>
      </c>
      <c r="M11" s="66" t="s">
        <v>161</v>
      </c>
      <c r="N11" s="66"/>
      <c r="O11" s="67" t="s">
        <v>162</v>
      </c>
      <c r="P11" s="67" t="s">
        <v>163</v>
      </c>
    </row>
    <row r="12" spans="1:16" ht="12.75" customHeight="1" thickBot="1">
      <c r="A12" s="56" t="str">
        <f t="shared" si="0"/>
        <v> AOEB 3 </v>
      </c>
      <c r="B12" s="15" t="str">
        <f t="shared" si="1"/>
        <v>I</v>
      </c>
      <c r="C12" s="56">
        <f t="shared" si="2"/>
        <v>43073.826000000001</v>
      </c>
      <c r="D12" s="8" t="str">
        <f t="shared" si="3"/>
        <v>vis</v>
      </c>
      <c r="E12" s="64">
        <f>VLOOKUP(C12,Active!C$21:E$973,3,FALSE)</f>
        <v>8760.8869800310349</v>
      </c>
      <c r="F12" s="15" t="s">
        <v>95</v>
      </c>
      <c r="G12" s="8" t="str">
        <f t="shared" si="4"/>
        <v>43073.826</v>
      </c>
      <c r="H12" s="56">
        <f t="shared" si="5"/>
        <v>-20364</v>
      </c>
      <c r="I12" s="65" t="s">
        <v>167</v>
      </c>
      <c r="J12" s="66" t="s">
        <v>168</v>
      </c>
      <c r="K12" s="65">
        <v>-20364</v>
      </c>
      <c r="L12" s="65" t="s">
        <v>169</v>
      </c>
      <c r="M12" s="66" t="s">
        <v>161</v>
      </c>
      <c r="N12" s="66"/>
      <c r="O12" s="67" t="s">
        <v>162</v>
      </c>
      <c r="P12" s="67" t="s">
        <v>163</v>
      </c>
    </row>
    <row r="13" spans="1:16" ht="12.75" customHeight="1" thickBot="1">
      <c r="A13" s="56" t="str">
        <f t="shared" si="0"/>
        <v> AOEB 3 </v>
      </c>
      <c r="B13" s="15" t="str">
        <f t="shared" si="1"/>
        <v>I</v>
      </c>
      <c r="C13" s="56">
        <f t="shared" si="2"/>
        <v>43380.75</v>
      </c>
      <c r="D13" s="8" t="str">
        <f t="shared" si="3"/>
        <v>vis</v>
      </c>
      <c r="E13" s="64">
        <f>VLOOKUP(C13,Active!C$21:E$973,3,FALSE)</f>
        <v>9092.4105171393021</v>
      </c>
      <c r="F13" s="15" t="s">
        <v>95</v>
      </c>
      <c r="G13" s="8" t="str">
        <f t="shared" si="4"/>
        <v>43380.750</v>
      </c>
      <c r="H13" s="56">
        <f t="shared" si="5"/>
        <v>-19701</v>
      </c>
      <c r="I13" s="65" t="s">
        <v>170</v>
      </c>
      <c r="J13" s="66" t="s">
        <v>171</v>
      </c>
      <c r="K13" s="65">
        <v>-19701</v>
      </c>
      <c r="L13" s="65" t="s">
        <v>172</v>
      </c>
      <c r="M13" s="66" t="s">
        <v>161</v>
      </c>
      <c r="N13" s="66"/>
      <c r="O13" s="67" t="s">
        <v>162</v>
      </c>
      <c r="P13" s="67" t="s">
        <v>163</v>
      </c>
    </row>
    <row r="14" spans="1:16" ht="12.75" customHeight="1" thickBot="1">
      <c r="A14" s="56" t="str">
        <f t="shared" si="0"/>
        <v> AOEB 3 </v>
      </c>
      <c r="B14" s="15" t="str">
        <f t="shared" si="1"/>
        <v>I</v>
      </c>
      <c r="C14" s="56">
        <f t="shared" si="2"/>
        <v>43429.815999999999</v>
      </c>
      <c r="D14" s="8" t="str">
        <f t="shared" si="3"/>
        <v>vis</v>
      </c>
      <c r="E14" s="64">
        <f>VLOOKUP(C14,Active!C$21:E$973,3,FALSE)</f>
        <v>9145.4090896580819</v>
      </c>
      <c r="F14" s="15" t="s">
        <v>95</v>
      </c>
      <c r="G14" s="8" t="str">
        <f t="shared" si="4"/>
        <v>43429.816</v>
      </c>
      <c r="H14" s="56">
        <f t="shared" si="5"/>
        <v>-19595</v>
      </c>
      <c r="I14" s="65" t="s">
        <v>173</v>
      </c>
      <c r="J14" s="66" t="s">
        <v>174</v>
      </c>
      <c r="K14" s="65">
        <v>-19595</v>
      </c>
      <c r="L14" s="65" t="s">
        <v>175</v>
      </c>
      <c r="M14" s="66" t="s">
        <v>161</v>
      </c>
      <c r="N14" s="66"/>
      <c r="O14" s="67" t="s">
        <v>162</v>
      </c>
      <c r="P14" s="67" t="s">
        <v>163</v>
      </c>
    </row>
    <row r="15" spans="1:16" ht="12.75" customHeight="1" thickBot="1">
      <c r="A15" s="56" t="str">
        <f t="shared" si="0"/>
        <v> AOEB 3 </v>
      </c>
      <c r="B15" s="15" t="str">
        <f t="shared" si="1"/>
        <v>I</v>
      </c>
      <c r="C15" s="56">
        <f t="shared" si="2"/>
        <v>43755.694000000003</v>
      </c>
      <c r="D15" s="8" t="str">
        <f t="shared" si="3"/>
        <v>vis</v>
      </c>
      <c r="E15" s="64">
        <f>VLOOKUP(C15,Active!C$21:E$973,3,FALSE)</f>
        <v>9497.4057638372597</v>
      </c>
      <c r="F15" s="15" t="s">
        <v>95</v>
      </c>
      <c r="G15" s="8" t="str">
        <f t="shared" si="4"/>
        <v>43755.694</v>
      </c>
      <c r="H15" s="56">
        <f t="shared" si="5"/>
        <v>-18891</v>
      </c>
      <c r="I15" s="65" t="s">
        <v>176</v>
      </c>
      <c r="J15" s="66" t="s">
        <v>177</v>
      </c>
      <c r="K15" s="65">
        <v>-18891</v>
      </c>
      <c r="L15" s="65" t="s">
        <v>178</v>
      </c>
      <c r="M15" s="66" t="s">
        <v>161</v>
      </c>
      <c r="N15" s="66"/>
      <c r="O15" s="67" t="s">
        <v>162</v>
      </c>
      <c r="P15" s="67" t="s">
        <v>163</v>
      </c>
    </row>
    <row r="16" spans="1:16" ht="12.75" customHeight="1" thickBot="1">
      <c r="A16" s="56" t="str">
        <f t="shared" si="0"/>
        <v> AOEB 3 </v>
      </c>
      <c r="B16" s="15" t="str">
        <f t="shared" si="1"/>
        <v>I</v>
      </c>
      <c r="C16" s="56">
        <f t="shared" si="2"/>
        <v>44022.792000000001</v>
      </c>
      <c r="D16" s="8" t="str">
        <f t="shared" si="3"/>
        <v>vis</v>
      </c>
      <c r="E16" s="64">
        <f>VLOOKUP(C16,Active!C$21:E$973,3,FALSE)</f>
        <v>9785.9113017376621</v>
      </c>
      <c r="F16" s="15" t="s">
        <v>95</v>
      </c>
      <c r="G16" s="8" t="str">
        <f t="shared" si="4"/>
        <v>44022.792</v>
      </c>
      <c r="H16" s="56">
        <f t="shared" si="5"/>
        <v>-18314</v>
      </c>
      <c r="I16" s="65" t="s">
        <v>179</v>
      </c>
      <c r="J16" s="66" t="s">
        <v>180</v>
      </c>
      <c r="K16" s="65">
        <v>-18314</v>
      </c>
      <c r="L16" s="65" t="s">
        <v>181</v>
      </c>
      <c r="M16" s="66" t="s">
        <v>161</v>
      </c>
      <c r="N16" s="66"/>
      <c r="O16" s="67" t="s">
        <v>162</v>
      </c>
      <c r="P16" s="67" t="s">
        <v>163</v>
      </c>
    </row>
    <row r="17" spans="1:16" ht="12.75" customHeight="1" thickBot="1">
      <c r="A17" s="56" t="str">
        <f t="shared" si="0"/>
        <v> AOEB 3 </v>
      </c>
      <c r="B17" s="15" t="str">
        <f t="shared" si="1"/>
        <v>I</v>
      </c>
      <c r="C17" s="56">
        <f t="shared" si="2"/>
        <v>44485.675999999999</v>
      </c>
      <c r="D17" s="8" t="str">
        <f t="shared" si="3"/>
        <v>vis</v>
      </c>
      <c r="E17" s="64">
        <f>VLOOKUP(C17,Active!C$21:E$973,3,FALSE)</f>
        <v>10285.894818669618</v>
      </c>
      <c r="F17" s="15" t="s">
        <v>95</v>
      </c>
      <c r="G17" s="8" t="str">
        <f t="shared" si="4"/>
        <v>44485.676</v>
      </c>
      <c r="H17" s="56">
        <f t="shared" si="5"/>
        <v>-17314</v>
      </c>
      <c r="I17" s="65" t="s">
        <v>182</v>
      </c>
      <c r="J17" s="66" t="s">
        <v>183</v>
      </c>
      <c r="K17" s="65">
        <v>-17314</v>
      </c>
      <c r="L17" s="65" t="s">
        <v>184</v>
      </c>
      <c r="M17" s="66" t="s">
        <v>161</v>
      </c>
      <c r="N17" s="66"/>
      <c r="O17" s="67" t="s">
        <v>162</v>
      </c>
      <c r="P17" s="67" t="s">
        <v>163</v>
      </c>
    </row>
    <row r="18" spans="1:16" ht="12.75" customHeight="1" thickBot="1">
      <c r="A18" s="56" t="str">
        <f t="shared" si="0"/>
        <v> AOEB 3 </v>
      </c>
      <c r="B18" s="15" t="str">
        <f t="shared" si="1"/>
        <v>I</v>
      </c>
      <c r="C18" s="56">
        <f t="shared" si="2"/>
        <v>44593.546000000002</v>
      </c>
      <c r="D18" s="8" t="str">
        <f t="shared" si="3"/>
        <v>vis</v>
      </c>
      <c r="E18" s="64">
        <f>VLOOKUP(C18,Active!C$21:E$973,3,FALSE)</f>
        <v>10402.410451034208</v>
      </c>
      <c r="F18" s="15" t="s">
        <v>95</v>
      </c>
      <c r="G18" s="8" t="str">
        <f t="shared" si="4"/>
        <v>44593.546</v>
      </c>
      <c r="H18" s="56">
        <f t="shared" si="5"/>
        <v>-17081</v>
      </c>
      <c r="I18" s="65" t="s">
        <v>185</v>
      </c>
      <c r="J18" s="66" t="s">
        <v>186</v>
      </c>
      <c r="K18" s="65">
        <v>-17081</v>
      </c>
      <c r="L18" s="65" t="s">
        <v>187</v>
      </c>
      <c r="M18" s="66" t="s">
        <v>161</v>
      </c>
      <c r="N18" s="66"/>
      <c r="O18" s="67" t="s">
        <v>188</v>
      </c>
      <c r="P18" s="67" t="s">
        <v>163</v>
      </c>
    </row>
    <row r="19" spans="1:16" ht="12.75" customHeight="1" thickBot="1">
      <c r="A19" s="56" t="str">
        <f t="shared" si="0"/>
        <v> AOEB 3 </v>
      </c>
      <c r="B19" s="15" t="str">
        <f t="shared" si="1"/>
        <v>I</v>
      </c>
      <c r="C19" s="56">
        <f t="shared" si="2"/>
        <v>44885.646999999997</v>
      </c>
      <c r="D19" s="8" t="str">
        <f t="shared" si="3"/>
        <v>vis</v>
      </c>
      <c r="E19" s="64">
        <f>VLOOKUP(C19,Active!C$21:E$973,3,FALSE)</f>
        <v>10717.92294504856</v>
      </c>
      <c r="F19" s="15" t="s">
        <v>95</v>
      </c>
      <c r="G19" s="8" t="str">
        <f t="shared" si="4"/>
        <v>44885.647</v>
      </c>
      <c r="H19" s="56">
        <f t="shared" si="5"/>
        <v>-16450</v>
      </c>
      <c r="I19" s="65" t="s">
        <v>189</v>
      </c>
      <c r="J19" s="66" t="s">
        <v>190</v>
      </c>
      <c r="K19" s="65">
        <v>-16450</v>
      </c>
      <c r="L19" s="65" t="s">
        <v>178</v>
      </c>
      <c r="M19" s="66" t="s">
        <v>161</v>
      </c>
      <c r="N19" s="66"/>
      <c r="O19" s="67" t="s">
        <v>162</v>
      </c>
      <c r="P19" s="67" t="s">
        <v>163</v>
      </c>
    </row>
    <row r="20" spans="1:16" ht="12.75" customHeight="1" thickBot="1">
      <c r="A20" s="56" t="str">
        <f t="shared" si="0"/>
        <v> AOEB 3 </v>
      </c>
      <c r="B20" s="15" t="str">
        <f t="shared" si="1"/>
        <v>I</v>
      </c>
      <c r="C20" s="56">
        <f t="shared" si="2"/>
        <v>45291.608999999997</v>
      </c>
      <c r="D20" s="8" t="str">
        <f t="shared" si="3"/>
        <v>vis</v>
      </c>
      <c r="E20" s="64">
        <f>VLOOKUP(C20,Active!C$21:E$973,3,FALSE)</f>
        <v>11156.422241850199</v>
      </c>
      <c r="F20" s="15" t="s">
        <v>95</v>
      </c>
      <c r="G20" s="8" t="str">
        <f t="shared" si="4"/>
        <v>45291.609</v>
      </c>
      <c r="H20" s="56">
        <f t="shared" si="5"/>
        <v>-15573</v>
      </c>
      <c r="I20" s="65" t="s">
        <v>191</v>
      </c>
      <c r="J20" s="66" t="s">
        <v>192</v>
      </c>
      <c r="K20" s="65">
        <v>-15573</v>
      </c>
      <c r="L20" s="65" t="s">
        <v>193</v>
      </c>
      <c r="M20" s="66" t="s">
        <v>161</v>
      </c>
      <c r="N20" s="66"/>
      <c r="O20" s="67" t="s">
        <v>162</v>
      </c>
      <c r="P20" s="67" t="s">
        <v>163</v>
      </c>
    </row>
    <row r="21" spans="1:16" ht="12.75" customHeight="1" thickBot="1">
      <c r="A21" s="56" t="str">
        <f t="shared" si="0"/>
        <v> AOEB 3 </v>
      </c>
      <c r="B21" s="15" t="str">
        <f t="shared" si="1"/>
        <v>I</v>
      </c>
      <c r="C21" s="56">
        <f t="shared" si="2"/>
        <v>45622.588000000003</v>
      </c>
      <c r="D21" s="8" t="str">
        <f t="shared" si="3"/>
        <v>vis</v>
      </c>
      <c r="E21" s="64">
        <f>VLOOKUP(C21,Active!C$21:E$973,3,FALSE)</f>
        <v>11513.928754174292</v>
      </c>
      <c r="F21" s="15" t="s">
        <v>95</v>
      </c>
      <c r="G21" s="8" t="str">
        <f t="shared" si="4"/>
        <v>45622.588</v>
      </c>
      <c r="H21" s="56">
        <f t="shared" si="5"/>
        <v>-14858</v>
      </c>
      <c r="I21" s="65" t="s">
        <v>194</v>
      </c>
      <c r="J21" s="66" t="s">
        <v>195</v>
      </c>
      <c r="K21" s="65">
        <v>-14858</v>
      </c>
      <c r="L21" s="65" t="s">
        <v>196</v>
      </c>
      <c r="M21" s="66" t="s">
        <v>161</v>
      </c>
      <c r="N21" s="66"/>
      <c r="O21" s="67" t="s">
        <v>162</v>
      </c>
      <c r="P21" s="67" t="s">
        <v>163</v>
      </c>
    </row>
    <row r="22" spans="1:16" ht="12.75" customHeight="1" thickBot="1">
      <c r="A22" s="56" t="str">
        <f t="shared" si="0"/>
        <v> AOEB 3 </v>
      </c>
      <c r="B22" s="15" t="str">
        <f t="shared" si="1"/>
        <v>I</v>
      </c>
      <c r="C22" s="56">
        <f t="shared" si="2"/>
        <v>46682.625999999997</v>
      </c>
      <c r="D22" s="8" t="str">
        <f t="shared" si="3"/>
        <v>vis</v>
      </c>
      <c r="E22" s="64">
        <f>VLOOKUP(C22,Active!C$21:E$973,3,FALSE)</f>
        <v>12658.927344148267</v>
      </c>
      <c r="F22" s="15" t="s">
        <v>95</v>
      </c>
      <c r="G22" s="8" t="str">
        <f t="shared" si="4"/>
        <v>46682.626</v>
      </c>
      <c r="H22" s="56">
        <f t="shared" si="5"/>
        <v>-12568</v>
      </c>
      <c r="I22" s="65" t="s">
        <v>197</v>
      </c>
      <c r="J22" s="66" t="s">
        <v>198</v>
      </c>
      <c r="K22" s="65">
        <v>-12568</v>
      </c>
      <c r="L22" s="65" t="s">
        <v>184</v>
      </c>
      <c r="M22" s="66" t="s">
        <v>161</v>
      </c>
      <c r="N22" s="66"/>
      <c r="O22" s="67" t="s">
        <v>162</v>
      </c>
      <c r="P22" s="67" t="s">
        <v>163</v>
      </c>
    </row>
    <row r="23" spans="1:16" ht="12.75" customHeight="1" thickBot="1">
      <c r="A23" s="56" t="str">
        <f t="shared" si="0"/>
        <v> AOEB 3 </v>
      </c>
      <c r="B23" s="15" t="str">
        <f t="shared" si="1"/>
        <v>I</v>
      </c>
      <c r="C23" s="56">
        <f t="shared" si="2"/>
        <v>46713.652999999998</v>
      </c>
      <c r="D23" s="8" t="str">
        <f t="shared" si="3"/>
        <v>vis</v>
      </c>
      <c r="E23" s="64">
        <f>VLOOKUP(C23,Active!C$21:E$973,3,FALSE)</f>
        <v>12692.441115589598</v>
      </c>
      <c r="F23" s="15" t="s">
        <v>95</v>
      </c>
      <c r="G23" s="8" t="str">
        <f t="shared" si="4"/>
        <v>46713.653</v>
      </c>
      <c r="H23" s="56">
        <f t="shared" si="5"/>
        <v>-12501</v>
      </c>
      <c r="I23" s="65" t="s">
        <v>199</v>
      </c>
      <c r="J23" s="66" t="s">
        <v>200</v>
      </c>
      <c r="K23" s="65">
        <v>-12501</v>
      </c>
      <c r="L23" s="65" t="s">
        <v>169</v>
      </c>
      <c r="M23" s="66" t="s">
        <v>161</v>
      </c>
      <c r="N23" s="66"/>
      <c r="O23" s="67" t="s">
        <v>162</v>
      </c>
      <c r="P23" s="67" t="s">
        <v>163</v>
      </c>
    </row>
    <row r="24" spans="1:16" ht="12.75" customHeight="1" thickBot="1">
      <c r="A24" s="56" t="str">
        <f t="shared" si="0"/>
        <v> AOEB 3 </v>
      </c>
      <c r="B24" s="15" t="str">
        <f t="shared" si="1"/>
        <v>I</v>
      </c>
      <c r="C24" s="56">
        <f t="shared" si="2"/>
        <v>46756.684999999998</v>
      </c>
      <c r="D24" s="8" t="str">
        <f t="shared" si="3"/>
        <v>vis</v>
      </c>
      <c r="E24" s="64">
        <f>VLOOKUP(C24,Active!C$21:E$973,3,FALSE)</f>
        <v>12738.922071294734</v>
      </c>
      <c r="F24" s="15" t="s">
        <v>95</v>
      </c>
      <c r="G24" s="8" t="str">
        <f t="shared" si="4"/>
        <v>46756.685</v>
      </c>
      <c r="H24" s="56">
        <f t="shared" si="5"/>
        <v>-12408</v>
      </c>
      <c r="I24" s="65" t="s">
        <v>201</v>
      </c>
      <c r="J24" s="66" t="s">
        <v>202</v>
      </c>
      <c r="K24" s="65">
        <v>-12408</v>
      </c>
      <c r="L24" s="65" t="s">
        <v>203</v>
      </c>
      <c r="M24" s="66" t="s">
        <v>161</v>
      </c>
      <c r="N24" s="66"/>
      <c r="O24" s="67" t="s">
        <v>162</v>
      </c>
      <c r="P24" s="67" t="s">
        <v>163</v>
      </c>
    </row>
    <row r="25" spans="1:16" ht="12.75" customHeight="1" thickBot="1">
      <c r="A25" s="56" t="str">
        <f t="shared" si="0"/>
        <v> AOEB 3 </v>
      </c>
      <c r="B25" s="15" t="str">
        <f t="shared" si="1"/>
        <v>I</v>
      </c>
      <c r="C25" s="56">
        <f t="shared" si="2"/>
        <v>46769.648000000001</v>
      </c>
      <c r="D25" s="8" t="str">
        <f t="shared" si="3"/>
        <v>vis</v>
      </c>
      <c r="E25" s="64">
        <f>VLOOKUP(C25,Active!C$21:E$973,3,FALSE)</f>
        <v>12752.924037942945</v>
      </c>
      <c r="F25" s="15" t="s">
        <v>95</v>
      </c>
      <c r="G25" s="8" t="str">
        <f t="shared" si="4"/>
        <v>46769.648</v>
      </c>
      <c r="H25" s="56">
        <f t="shared" si="5"/>
        <v>-12380</v>
      </c>
      <c r="I25" s="65" t="s">
        <v>204</v>
      </c>
      <c r="J25" s="66" t="s">
        <v>205</v>
      </c>
      <c r="K25" s="65">
        <v>-12380</v>
      </c>
      <c r="L25" s="65" t="s">
        <v>206</v>
      </c>
      <c r="M25" s="66" t="s">
        <v>161</v>
      </c>
      <c r="N25" s="66"/>
      <c r="O25" s="67" t="s">
        <v>162</v>
      </c>
      <c r="P25" s="67" t="s">
        <v>163</v>
      </c>
    </row>
    <row r="26" spans="1:16" ht="12.75" customHeight="1" thickBot="1">
      <c r="A26" s="56" t="str">
        <f t="shared" si="0"/>
        <v> AOEB 3 </v>
      </c>
      <c r="B26" s="15" t="str">
        <f t="shared" si="1"/>
        <v>I</v>
      </c>
      <c r="C26" s="56">
        <f t="shared" si="2"/>
        <v>47062.656000000003</v>
      </c>
      <c r="D26" s="8" t="str">
        <f t="shared" si="3"/>
        <v>vis</v>
      </c>
      <c r="E26" s="64">
        <f>VLOOKUP(C26,Active!C$21:E$973,3,FALSE)</f>
        <v>13069.416226761739</v>
      </c>
      <c r="F26" s="15" t="s">
        <v>95</v>
      </c>
      <c r="G26" s="8" t="str">
        <f t="shared" si="4"/>
        <v>47062.656</v>
      </c>
      <c r="H26" s="56">
        <f t="shared" si="5"/>
        <v>-11747</v>
      </c>
      <c r="I26" s="65" t="s">
        <v>207</v>
      </c>
      <c r="J26" s="66" t="s">
        <v>208</v>
      </c>
      <c r="K26" s="65">
        <v>-11747</v>
      </c>
      <c r="L26" s="65" t="s">
        <v>209</v>
      </c>
      <c r="M26" s="66" t="s">
        <v>161</v>
      </c>
      <c r="N26" s="66"/>
      <c r="O26" s="67" t="s">
        <v>162</v>
      </c>
      <c r="P26" s="67" t="s">
        <v>163</v>
      </c>
    </row>
    <row r="27" spans="1:16" ht="12.75" customHeight="1" thickBot="1">
      <c r="A27" s="56" t="str">
        <f t="shared" si="0"/>
        <v> AOEB 3 </v>
      </c>
      <c r="B27" s="15" t="str">
        <f t="shared" si="1"/>
        <v>I</v>
      </c>
      <c r="C27" s="56">
        <f t="shared" si="2"/>
        <v>47861.644999999997</v>
      </c>
      <c r="D27" s="8" t="str">
        <f t="shared" si="3"/>
        <v>vis</v>
      </c>
      <c r="E27" s="64">
        <f>VLOOKUP(C27,Active!C$21:E$973,3,FALSE)</f>
        <v>13932.443097878357</v>
      </c>
      <c r="F27" s="15" t="s">
        <v>95</v>
      </c>
      <c r="G27" s="8" t="str">
        <f t="shared" si="4"/>
        <v>47861.645</v>
      </c>
      <c r="H27" s="56">
        <f t="shared" si="5"/>
        <v>-10021</v>
      </c>
      <c r="I27" s="65" t="s">
        <v>210</v>
      </c>
      <c r="J27" s="66" t="s">
        <v>211</v>
      </c>
      <c r="K27" s="65">
        <v>-10021</v>
      </c>
      <c r="L27" s="65" t="s">
        <v>212</v>
      </c>
      <c r="M27" s="66" t="s">
        <v>161</v>
      </c>
      <c r="N27" s="66"/>
      <c r="O27" s="67" t="s">
        <v>162</v>
      </c>
      <c r="P27" s="67" t="s">
        <v>163</v>
      </c>
    </row>
    <row r="28" spans="1:16" ht="12.75" customHeight="1" thickBot="1">
      <c r="A28" s="56" t="str">
        <f t="shared" si="0"/>
        <v> AOEB 3 </v>
      </c>
      <c r="B28" s="15" t="str">
        <f t="shared" si="1"/>
        <v>I</v>
      </c>
      <c r="C28" s="56">
        <f t="shared" si="2"/>
        <v>48897.624000000003</v>
      </c>
      <c r="D28" s="8" t="str">
        <f t="shared" si="3"/>
        <v>vis</v>
      </c>
      <c r="E28" s="64">
        <f>VLOOKUP(C28,Active!C$21:E$973,3,FALSE)</f>
        <v>15051.454392042022</v>
      </c>
      <c r="F28" s="15" t="s">
        <v>95</v>
      </c>
      <c r="G28" s="8" t="str">
        <f t="shared" si="4"/>
        <v>48897.624</v>
      </c>
      <c r="H28" s="56">
        <f t="shared" si="5"/>
        <v>-7783</v>
      </c>
      <c r="I28" s="65" t="s">
        <v>213</v>
      </c>
      <c r="J28" s="66" t="s">
        <v>214</v>
      </c>
      <c r="K28" s="65">
        <v>-7783</v>
      </c>
      <c r="L28" s="65" t="s">
        <v>203</v>
      </c>
      <c r="M28" s="66" t="s">
        <v>161</v>
      </c>
      <c r="N28" s="66"/>
      <c r="O28" s="67" t="s">
        <v>162</v>
      </c>
      <c r="P28" s="67" t="s">
        <v>163</v>
      </c>
    </row>
    <row r="29" spans="1:16" ht="12.75" customHeight="1" thickBot="1">
      <c r="A29" s="56" t="str">
        <f t="shared" si="0"/>
        <v> AOEB 3 </v>
      </c>
      <c r="B29" s="15" t="str">
        <f t="shared" si="1"/>
        <v>I</v>
      </c>
      <c r="C29" s="56">
        <f t="shared" si="2"/>
        <v>48954.555999999997</v>
      </c>
      <c r="D29" s="8" t="str">
        <f t="shared" si="3"/>
        <v>vis</v>
      </c>
      <c r="E29" s="64">
        <f>VLOOKUP(C29,Active!C$21:E$973,3,FALSE)</f>
        <v>15112.949413658598</v>
      </c>
      <c r="F29" s="15" t="s">
        <v>95</v>
      </c>
      <c r="G29" s="8" t="str">
        <f t="shared" si="4"/>
        <v>48954.556</v>
      </c>
      <c r="H29" s="56">
        <f t="shared" si="5"/>
        <v>-7660</v>
      </c>
      <c r="I29" s="65" t="s">
        <v>215</v>
      </c>
      <c r="J29" s="66" t="s">
        <v>216</v>
      </c>
      <c r="K29" s="65">
        <v>-7660</v>
      </c>
      <c r="L29" s="65" t="s">
        <v>217</v>
      </c>
      <c r="M29" s="66" t="s">
        <v>161</v>
      </c>
      <c r="N29" s="66"/>
      <c r="O29" s="67" t="s">
        <v>162</v>
      </c>
      <c r="P29" s="67" t="s">
        <v>163</v>
      </c>
    </row>
    <row r="30" spans="1:16" ht="12.75" customHeight="1" thickBot="1">
      <c r="A30" s="56" t="str">
        <f t="shared" si="0"/>
        <v> AOEB 3 </v>
      </c>
      <c r="B30" s="15" t="str">
        <f t="shared" si="1"/>
        <v>I</v>
      </c>
      <c r="C30" s="56">
        <f t="shared" si="2"/>
        <v>49278.593999999997</v>
      </c>
      <c r="D30" s="8" t="str">
        <f t="shared" si="3"/>
        <v>vis</v>
      </c>
      <c r="E30" s="64">
        <f>VLOOKUP(C30,Active!C$21:E$973,3,FALSE)</f>
        <v>15462.958614364601</v>
      </c>
      <c r="F30" s="15" t="s">
        <v>95</v>
      </c>
      <c r="G30" s="8" t="str">
        <f t="shared" si="4"/>
        <v>49278.594</v>
      </c>
      <c r="H30" s="56">
        <f t="shared" si="5"/>
        <v>-6960</v>
      </c>
      <c r="I30" s="65" t="s">
        <v>218</v>
      </c>
      <c r="J30" s="66" t="s">
        <v>219</v>
      </c>
      <c r="K30" s="65">
        <v>-6960</v>
      </c>
      <c r="L30" s="65" t="s">
        <v>220</v>
      </c>
      <c r="M30" s="66" t="s">
        <v>161</v>
      </c>
      <c r="N30" s="66"/>
      <c r="O30" s="67" t="s">
        <v>162</v>
      </c>
      <c r="P30" s="67" t="s">
        <v>163</v>
      </c>
    </row>
    <row r="31" spans="1:16" ht="12.75" customHeight="1" thickBot="1">
      <c r="A31" s="56" t="str">
        <f t="shared" si="0"/>
        <v>BAVM 80 </v>
      </c>
      <c r="B31" s="15" t="str">
        <f t="shared" si="1"/>
        <v>I</v>
      </c>
      <c r="C31" s="56">
        <f t="shared" si="2"/>
        <v>49554.4764</v>
      </c>
      <c r="D31" s="8" t="str">
        <f t="shared" si="3"/>
        <v>vis</v>
      </c>
      <c r="E31" s="64">
        <f>VLOOKUP(C31,Active!C$21:E$973,3,FALSE)</f>
        <v>15760.952609861593</v>
      </c>
      <c r="F31" s="15" t="s">
        <v>95</v>
      </c>
      <c r="G31" s="8" t="str">
        <f t="shared" si="4"/>
        <v>49554.4764</v>
      </c>
      <c r="H31" s="56">
        <f t="shared" si="5"/>
        <v>-6364</v>
      </c>
      <c r="I31" s="65" t="s">
        <v>221</v>
      </c>
      <c r="J31" s="66" t="s">
        <v>222</v>
      </c>
      <c r="K31" s="65">
        <v>-6364</v>
      </c>
      <c r="L31" s="65" t="s">
        <v>223</v>
      </c>
      <c r="M31" s="66" t="s">
        <v>224</v>
      </c>
      <c r="N31" s="66" t="s">
        <v>225</v>
      </c>
      <c r="O31" s="67" t="s">
        <v>226</v>
      </c>
      <c r="P31" s="68" t="s">
        <v>227</v>
      </c>
    </row>
    <row r="32" spans="1:16" ht="12.75" customHeight="1" thickBot="1">
      <c r="A32" s="56" t="str">
        <f t="shared" si="0"/>
        <v>BAVM 80 </v>
      </c>
      <c r="B32" s="15" t="str">
        <f t="shared" si="1"/>
        <v>I</v>
      </c>
      <c r="C32" s="56">
        <f t="shared" si="2"/>
        <v>49567.4378</v>
      </c>
      <c r="D32" s="8" t="str">
        <f t="shared" si="3"/>
        <v>vis</v>
      </c>
      <c r="E32" s="64">
        <f>VLOOKUP(C32,Active!C$21:E$973,3,FALSE)</f>
        <v>15774.952848271998</v>
      </c>
      <c r="F32" s="15" t="s">
        <v>95</v>
      </c>
      <c r="G32" s="8" t="str">
        <f t="shared" si="4"/>
        <v>49567.4378</v>
      </c>
      <c r="H32" s="56">
        <f t="shared" si="5"/>
        <v>-6336</v>
      </c>
      <c r="I32" s="65" t="s">
        <v>228</v>
      </c>
      <c r="J32" s="66" t="s">
        <v>229</v>
      </c>
      <c r="K32" s="65">
        <v>-6336</v>
      </c>
      <c r="L32" s="65" t="s">
        <v>223</v>
      </c>
      <c r="M32" s="66" t="s">
        <v>224</v>
      </c>
      <c r="N32" s="66" t="s">
        <v>225</v>
      </c>
      <c r="O32" s="67" t="s">
        <v>226</v>
      </c>
      <c r="P32" s="68" t="s">
        <v>227</v>
      </c>
    </row>
    <row r="33" spans="1:16" ht="12.75" customHeight="1" thickBot="1">
      <c r="A33" s="56" t="str">
        <f t="shared" si="0"/>
        <v>BAVM 80 </v>
      </c>
      <c r="B33" s="15" t="str">
        <f t="shared" si="1"/>
        <v>I</v>
      </c>
      <c r="C33" s="56">
        <f t="shared" si="2"/>
        <v>49578.549200000001</v>
      </c>
      <c r="D33" s="8" t="str">
        <f t="shared" si="3"/>
        <v>vis</v>
      </c>
      <c r="E33" s="64">
        <f>VLOOKUP(C33,Active!C$21:E$973,3,FALSE)</f>
        <v>15786.954811722968</v>
      </c>
      <c r="F33" s="15" t="s">
        <v>95</v>
      </c>
      <c r="G33" s="8" t="str">
        <f t="shared" si="4"/>
        <v>49578.5492</v>
      </c>
      <c r="H33" s="56">
        <f t="shared" si="5"/>
        <v>-6312</v>
      </c>
      <c r="I33" s="65" t="s">
        <v>230</v>
      </c>
      <c r="J33" s="66" t="s">
        <v>231</v>
      </c>
      <c r="K33" s="65">
        <v>-6312</v>
      </c>
      <c r="L33" s="65" t="s">
        <v>232</v>
      </c>
      <c r="M33" s="66" t="s">
        <v>224</v>
      </c>
      <c r="N33" s="66" t="s">
        <v>225</v>
      </c>
      <c r="O33" s="67" t="s">
        <v>226</v>
      </c>
      <c r="P33" s="68" t="s">
        <v>227</v>
      </c>
    </row>
    <row r="34" spans="1:16" ht="12.75" customHeight="1" thickBot="1">
      <c r="A34" s="56" t="str">
        <f t="shared" si="0"/>
        <v>BAVM 80 </v>
      </c>
      <c r="B34" s="15" t="str">
        <f t="shared" si="1"/>
        <v>I</v>
      </c>
      <c r="C34" s="56">
        <f t="shared" si="2"/>
        <v>49585.492299999998</v>
      </c>
      <c r="D34" s="8" t="str">
        <f t="shared" si="3"/>
        <v>vis</v>
      </c>
      <c r="E34" s="64">
        <f>VLOOKUP(C34,Active!C$21:E$973,3,FALSE)</f>
        <v>15794.454391653164</v>
      </c>
      <c r="F34" s="15" t="s">
        <v>95</v>
      </c>
      <c r="G34" s="8" t="str">
        <f t="shared" si="4"/>
        <v>49585.4923</v>
      </c>
      <c r="H34" s="56">
        <f t="shared" si="5"/>
        <v>-6297</v>
      </c>
      <c r="I34" s="65" t="s">
        <v>233</v>
      </c>
      <c r="J34" s="66" t="s">
        <v>234</v>
      </c>
      <c r="K34" s="65">
        <v>-6297</v>
      </c>
      <c r="L34" s="65" t="s">
        <v>235</v>
      </c>
      <c r="M34" s="66" t="s">
        <v>224</v>
      </c>
      <c r="N34" s="66" t="s">
        <v>225</v>
      </c>
      <c r="O34" s="67" t="s">
        <v>226</v>
      </c>
      <c r="P34" s="68" t="s">
        <v>227</v>
      </c>
    </row>
    <row r="35" spans="1:16" ht="12.75" customHeight="1" thickBot="1">
      <c r="A35" s="56" t="str">
        <f t="shared" si="0"/>
        <v>BAVM 178 </v>
      </c>
      <c r="B35" s="15" t="str">
        <f t="shared" si="1"/>
        <v>I</v>
      </c>
      <c r="C35" s="56">
        <f t="shared" si="2"/>
        <v>49646.5962</v>
      </c>
      <c r="D35" s="8" t="str">
        <f t="shared" si="3"/>
        <v>vis</v>
      </c>
      <c r="E35" s="64">
        <f>VLOOKUP(C35,Active!C$21:E$973,3,FALSE)</f>
        <v>15860.455685325573</v>
      </c>
      <c r="F35" s="15" t="s">
        <v>95</v>
      </c>
      <c r="G35" s="8" t="str">
        <f t="shared" si="4"/>
        <v>49646.5962</v>
      </c>
      <c r="H35" s="56">
        <f t="shared" si="5"/>
        <v>-6165</v>
      </c>
      <c r="I35" s="65" t="s">
        <v>236</v>
      </c>
      <c r="J35" s="66" t="s">
        <v>237</v>
      </c>
      <c r="K35" s="65">
        <v>-6165</v>
      </c>
      <c r="L35" s="65" t="s">
        <v>238</v>
      </c>
      <c r="M35" s="66" t="s">
        <v>239</v>
      </c>
      <c r="N35" s="66" t="s">
        <v>225</v>
      </c>
      <c r="O35" s="67" t="s">
        <v>226</v>
      </c>
      <c r="P35" s="68" t="s">
        <v>240</v>
      </c>
    </row>
    <row r="36" spans="1:16" ht="12.75" customHeight="1" thickBot="1">
      <c r="A36" s="56" t="str">
        <f t="shared" si="0"/>
        <v>BAVM 178 </v>
      </c>
      <c r="B36" s="15" t="str">
        <f t="shared" si="1"/>
        <v>I</v>
      </c>
      <c r="C36" s="56">
        <f t="shared" si="2"/>
        <v>49688.258300000001</v>
      </c>
      <c r="D36" s="8" t="str">
        <f t="shared" si="3"/>
        <v>vis</v>
      </c>
      <c r="E36" s="64">
        <f>VLOOKUP(C36,Active!C$21:E$973,3,FALSE)</f>
        <v>15905.456945426962</v>
      </c>
      <c r="F36" s="15" t="s">
        <v>95</v>
      </c>
      <c r="G36" s="8" t="str">
        <f t="shared" si="4"/>
        <v>49688.2583</v>
      </c>
      <c r="H36" s="56">
        <f t="shared" si="5"/>
        <v>-6075</v>
      </c>
      <c r="I36" s="65" t="s">
        <v>241</v>
      </c>
      <c r="J36" s="66" t="s">
        <v>242</v>
      </c>
      <c r="K36" s="65">
        <v>-6075</v>
      </c>
      <c r="L36" s="65" t="s">
        <v>243</v>
      </c>
      <c r="M36" s="66" t="s">
        <v>239</v>
      </c>
      <c r="N36" s="66" t="s">
        <v>225</v>
      </c>
      <c r="O36" s="67" t="s">
        <v>226</v>
      </c>
      <c r="P36" s="68" t="s">
        <v>240</v>
      </c>
    </row>
    <row r="37" spans="1:16" ht="12.75" customHeight="1" thickBot="1">
      <c r="A37" s="56" t="str">
        <f t="shared" si="0"/>
        <v> AOEB 3 </v>
      </c>
      <c r="B37" s="15" t="str">
        <f t="shared" si="1"/>
        <v>I</v>
      </c>
      <c r="C37" s="56">
        <f t="shared" si="2"/>
        <v>49899.819000000003</v>
      </c>
      <c r="D37" s="8" t="str">
        <f t="shared" si="3"/>
        <v>vis</v>
      </c>
      <c r="E37" s="64">
        <f>VLOOKUP(C37,Active!C$21:E$973,3,FALSE)</f>
        <v>16133.973945000478</v>
      </c>
      <c r="F37" s="15" t="s">
        <v>95</v>
      </c>
      <c r="G37" s="8" t="str">
        <f t="shared" si="4"/>
        <v>49899.819</v>
      </c>
      <c r="H37" s="56">
        <f t="shared" si="5"/>
        <v>-5618</v>
      </c>
      <c r="I37" s="65" t="s">
        <v>244</v>
      </c>
      <c r="J37" s="66" t="s">
        <v>245</v>
      </c>
      <c r="K37" s="65">
        <v>-5618</v>
      </c>
      <c r="L37" s="65" t="s">
        <v>212</v>
      </c>
      <c r="M37" s="66" t="s">
        <v>161</v>
      </c>
      <c r="N37" s="66"/>
      <c r="O37" s="67" t="s">
        <v>162</v>
      </c>
      <c r="P37" s="67" t="s">
        <v>163</v>
      </c>
    </row>
    <row r="38" spans="1:16" ht="12.75" customHeight="1" thickBot="1">
      <c r="A38" s="56" t="str">
        <f t="shared" si="0"/>
        <v>BAVM 178 </v>
      </c>
      <c r="B38" s="15" t="str">
        <f t="shared" si="1"/>
        <v>I</v>
      </c>
      <c r="C38" s="56">
        <f t="shared" si="2"/>
        <v>49948.410900000003</v>
      </c>
      <c r="D38" s="8" t="str">
        <f t="shared" si="3"/>
        <v>vis</v>
      </c>
      <c r="E38" s="64">
        <f>VLOOKUP(C38,Active!C$21:E$973,3,FALSE)</f>
        <v>16186.460419055329</v>
      </c>
      <c r="F38" s="15" t="s">
        <v>95</v>
      </c>
      <c r="G38" s="8" t="str">
        <f t="shared" si="4"/>
        <v>49948.4109</v>
      </c>
      <c r="H38" s="56">
        <f t="shared" si="5"/>
        <v>-5513</v>
      </c>
      <c r="I38" s="65" t="s">
        <v>246</v>
      </c>
      <c r="J38" s="66" t="s">
        <v>247</v>
      </c>
      <c r="K38" s="65">
        <v>-5513</v>
      </c>
      <c r="L38" s="65" t="s">
        <v>232</v>
      </c>
      <c r="M38" s="66" t="s">
        <v>239</v>
      </c>
      <c r="N38" s="66" t="s">
        <v>225</v>
      </c>
      <c r="O38" s="67" t="s">
        <v>226</v>
      </c>
      <c r="P38" s="68" t="s">
        <v>240</v>
      </c>
    </row>
    <row r="39" spans="1:16" ht="12.75" customHeight="1" thickBot="1">
      <c r="A39" s="56" t="str">
        <f t="shared" si="0"/>
        <v>BAVM 178 </v>
      </c>
      <c r="B39" s="15" t="str">
        <f t="shared" si="1"/>
        <v>I</v>
      </c>
      <c r="C39" s="56">
        <f t="shared" si="2"/>
        <v>49954.429799999998</v>
      </c>
      <c r="D39" s="8" t="str">
        <f t="shared" si="3"/>
        <v>vis</v>
      </c>
      <c r="E39" s="64">
        <f>VLOOKUP(C39,Active!C$21:E$973,3,FALSE)</f>
        <v>16192.961725624706</v>
      </c>
      <c r="F39" s="15" t="s">
        <v>95</v>
      </c>
      <c r="G39" s="8" t="str">
        <f t="shared" si="4"/>
        <v>49954.4298</v>
      </c>
      <c r="H39" s="56">
        <f t="shared" si="5"/>
        <v>-5500</v>
      </c>
      <c r="I39" s="65" t="s">
        <v>248</v>
      </c>
      <c r="J39" s="66" t="s">
        <v>249</v>
      </c>
      <c r="K39" s="65">
        <v>-5500</v>
      </c>
      <c r="L39" s="65" t="s">
        <v>250</v>
      </c>
      <c r="M39" s="66" t="s">
        <v>239</v>
      </c>
      <c r="N39" s="66" t="s">
        <v>225</v>
      </c>
      <c r="O39" s="67" t="s">
        <v>226</v>
      </c>
      <c r="P39" s="68" t="s">
        <v>240</v>
      </c>
    </row>
    <row r="40" spans="1:16" ht="12.75" customHeight="1" thickBot="1">
      <c r="A40" s="56" t="str">
        <f t="shared" si="0"/>
        <v> AOEB 3 </v>
      </c>
      <c r="B40" s="15" t="str">
        <f t="shared" si="1"/>
        <v>I</v>
      </c>
      <c r="C40" s="56">
        <f t="shared" si="2"/>
        <v>49983.599000000002</v>
      </c>
      <c r="D40" s="8" t="str">
        <f t="shared" si="3"/>
        <v>vis</v>
      </c>
      <c r="E40" s="64">
        <f>VLOOKUP(C40,Active!C$21:E$973,3,FALSE)</f>
        <v>16224.468796947313</v>
      </c>
      <c r="F40" s="15" t="s">
        <v>95</v>
      </c>
      <c r="G40" s="8" t="str">
        <f t="shared" si="4"/>
        <v>49983.599</v>
      </c>
      <c r="H40" s="56">
        <f t="shared" si="5"/>
        <v>-5437</v>
      </c>
      <c r="I40" s="65" t="s">
        <v>251</v>
      </c>
      <c r="J40" s="66" t="s">
        <v>252</v>
      </c>
      <c r="K40" s="65">
        <v>-5437</v>
      </c>
      <c r="L40" s="65" t="s">
        <v>220</v>
      </c>
      <c r="M40" s="66" t="s">
        <v>161</v>
      </c>
      <c r="N40" s="66"/>
      <c r="O40" s="67" t="s">
        <v>162</v>
      </c>
      <c r="P40" s="67" t="s">
        <v>163</v>
      </c>
    </row>
    <row r="41" spans="1:16" ht="12.75" customHeight="1" thickBot="1">
      <c r="A41" s="56" t="str">
        <f t="shared" si="0"/>
        <v> AOEB 3 </v>
      </c>
      <c r="B41" s="15" t="str">
        <f t="shared" si="1"/>
        <v>I</v>
      </c>
      <c r="C41" s="56">
        <f t="shared" si="2"/>
        <v>49989.608</v>
      </c>
      <c r="D41" s="8" t="str">
        <f t="shared" si="3"/>
        <v>vis</v>
      </c>
      <c r="E41" s="64">
        <f>VLOOKUP(C41,Active!C$21:E$973,3,FALSE)</f>
        <v>16230.959410045289</v>
      </c>
      <c r="F41" s="15" t="s">
        <v>95</v>
      </c>
      <c r="G41" s="8" t="str">
        <f t="shared" si="4"/>
        <v>49989.608</v>
      </c>
      <c r="H41" s="56">
        <f t="shared" si="5"/>
        <v>-5424</v>
      </c>
      <c r="I41" s="65" t="s">
        <v>253</v>
      </c>
      <c r="J41" s="66" t="s">
        <v>254</v>
      </c>
      <c r="K41" s="65">
        <v>-5424</v>
      </c>
      <c r="L41" s="65" t="s">
        <v>255</v>
      </c>
      <c r="M41" s="66" t="s">
        <v>161</v>
      </c>
      <c r="N41" s="66"/>
      <c r="O41" s="67" t="s">
        <v>162</v>
      </c>
      <c r="P41" s="67" t="s">
        <v>163</v>
      </c>
    </row>
    <row r="42" spans="1:16" ht="12.75" customHeight="1" thickBot="1">
      <c r="A42" s="56" t="str">
        <f t="shared" si="0"/>
        <v> AOEB 3 </v>
      </c>
      <c r="B42" s="15" t="str">
        <f t="shared" si="1"/>
        <v>I</v>
      </c>
      <c r="C42" s="56">
        <f t="shared" si="2"/>
        <v>50020.625999999997</v>
      </c>
      <c r="D42" s="8" t="str">
        <f t="shared" si="3"/>
        <v>vis</v>
      </c>
      <c r="E42" s="64">
        <f>VLOOKUP(C42,Active!C$21:E$973,3,FALSE)</f>
        <v>16264.463460148972</v>
      </c>
      <c r="F42" s="15" t="s">
        <v>95</v>
      </c>
      <c r="G42" s="8" t="str">
        <f t="shared" si="4"/>
        <v>50020.626</v>
      </c>
      <c r="H42" s="56">
        <f t="shared" si="5"/>
        <v>-5357</v>
      </c>
      <c r="I42" s="65" t="s">
        <v>256</v>
      </c>
      <c r="J42" s="66" t="s">
        <v>257</v>
      </c>
      <c r="K42" s="65">
        <v>-5357</v>
      </c>
      <c r="L42" s="65" t="s">
        <v>258</v>
      </c>
      <c r="M42" s="66" t="s">
        <v>239</v>
      </c>
      <c r="N42" s="66" t="s">
        <v>259</v>
      </c>
      <c r="O42" s="67" t="s">
        <v>260</v>
      </c>
      <c r="P42" s="67" t="s">
        <v>163</v>
      </c>
    </row>
    <row r="43" spans="1:16" ht="12.75" customHeight="1" thickBot="1">
      <c r="A43" s="56" t="str">
        <f t="shared" ref="A43:A74" si="6">P43</f>
        <v> AOEB 3 </v>
      </c>
      <c r="B43" s="15" t="str">
        <f t="shared" ref="B43:B74" si="7">IF(H43=INT(H43),"I","II")</f>
        <v>I</v>
      </c>
      <c r="C43" s="56">
        <f t="shared" ref="C43:C74" si="8">1*G43</f>
        <v>50044.7</v>
      </c>
      <c r="D43" s="8" t="str">
        <f t="shared" ref="D43:D74" si="9">VLOOKUP(F43,I$1:J$5,2,FALSE)</f>
        <v>vis</v>
      </c>
      <c r="E43" s="64">
        <f>VLOOKUP(C43,Active!C$21:E$973,3,FALSE)</f>
        <v>16290.466958188697</v>
      </c>
      <c r="F43" s="15" t="s">
        <v>95</v>
      </c>
      <c r="G43" s="8" t="str">
        <f t="shared" ref="G43:G74" si="10">MID(I43,3,LEN(I43)-3)</f>
        <v>50044.700</v>
      </c>
      <c r="H43" s="56">
        <f t="shared" ref="H43:H74" si="11">1*K43</f>
        <v>-5305</v>
      </c>
      <c r="I43" s="65" t="s">
        <v>261</v>
      </c>
      <c r="J43" s="66" t="s">
        <v>262</v>
      </c>
      <c r="K43" s="65">
        <v>-5305</v>
      </c>
      <c r="L43" s="65" t="s">
        <v>263</v>
      </c>
      <c r="M43" s="66" t="s">
        <v>161</v>
      </c>
      <c r="N43" s="66"/>
      <c r="O43" s="67" t="s">
        <v>162</v>
      </c>
      <c r="P43" s="67" t="s">
        <v>163</v>
      </c>
    </row>
    <row r="44" spans="1:16" ht="12.75" customHeight="1" thickBot="1">
      <c r="A44" s="56" t="str">
        <f t="shared" si="6"/>
        <v>BAVM 178 </v>
      </c>
      <c r="B44" s="15" t="str">
        <f t="shared" si="7"/>
        <v>I</v>
      </c>
      <c r="C44" s="56">
        <f t="shared" si="8"/>
        <v>50081.264999999999</v>
      </c>
      <c r="D44" s="8" t="str">
        <f t="shared" si="9"/>
        <v>vis</v>
      </c>
      <c r="E44" s="64">
        <f>VLOOKUP(C44,Active!C$21:E$973,3,FALSE)</f>
        <v>16329.96259272482</v>
      </c>
      <c r="F44" s="15" t="s">
        <v>95</v>
      </c>
      <c r="G44" s="8" t="str">
        <f t="shared" si="10"/>
        <v>50081.2650</v>
      </c>
      <c r="H44" s="56">
        <f t="shared" si="11"/>
        <v>-5226</v>
      </c>
      <c r="I44" s="65" t="s">
        <v>264</v>
      </c>
      <c r="J44" s="66" t="s">
        <v>265</v>
      </c>
      <c r="K44" s="65">
        <v>-5226</v>
      </c>
      <c r="L44" s="65" t="s">
        <v>266</v>
      </c>
      <c r="M44" s="66" t="s">
        <v>239</v>
      </c>
      <c r="N44" s="66" t="s">
        <v>225</v>
      </c>
      <c r="O44" s="67" t="s">
        <v>226</v>
      </c>
      <c r="P44" s="68" t="s">
        <v>240</v>
      </c>
    </row>
    <row r="45" spans="1:16" ht="12.75" customHeight="1" thickBot="1">
      <c r="A45" s="56" t="str">
        <f t="shared" si="6"/>
        <v>BAVM 178 </v>
      </c>
      <c r="B45" s="15" t="str">
        <f t="shared" si="7"/>
        <v>I</v>
      </c>
      <c r="C45" s="56">
        <f t="shared" si="8"/>
        <v>50346.5092</v>
      </c>
      <c r="D45" s="8" t="str">
        <f t="shared" si="9"/>
        <v>vis</v>
      </c>
      <c r="E45" s="64">
        <f>VLOOKUP(C45,Active!C$21:E$973,3,FALSE)</f>
        <v>16616.465751101008</v>
      </c>
      <c r="F45" s="15" t="s">
        <v>95</v>
      </c>
      <c r="G45" s="8" t="str">
        <f t="shared" si="10"/>
        <v>50346.5092</v>
      </c>
      <c r="H45" s="56">
        <f t="shared" si="11"/>
        <v>-4653</v>
      </c>
      <c r="I45" s="65" t="s">
        <v>267</v>
      </c>
      <c r="J45" s="66" t="s">
        <v>268</v>
      </c>
      <c r="K45" s="65">
        <v>-4653</v>
      </c>
      <c r="L45" s="65" t="s">
        <v>269</v>
      </c>
      <c r="M45" s="66" t="s">
        <v>224</v>
      </c>
      <c r="N45" s="66" t="s">
        <v>270</v>
      </c>
      <c r="O45" s="67" t="s">
        <v>226</v>
      </c>
      <c r="P45" s="68" t="s">
        <v>240</v>
      </c>
    </row>
    <row r="46" spans="1:16" ht="12.75" customHeight="1" thickBot="1">
      <c r="A46" s="56" t="str">
        <f t="shared" si="6"/>
        <v> BBS 113 </v>
      </c>
      <c r="B46" s="15" t="str">
        <f t="shared" si="7"/>
        <v>I</v>
      </c>
      <c r="C46" s="56">
        <f t="shared" si="8"/>
        <v>50380.300900000002</v>
      </c>
      <c r="D46" s="8" t="str">
        <f t="shared" si="9"/>
        <v>vis</v>
      </c>
      <c r="E46" s="64">
        <f>VLOOKUP(C46,Active!C$21:E$973,3,FALSE)</f>
        <v>16652.965809450638</v>
      </c>
      <c r="F46" s="15" t="s">
        <v>95</v>
      </c>
      <c r="G46" s="8" t="str">
        <f t="shared" si="10"/>
        <v>50380.3009</v>
      </c>
      <c r="H46" s="56">
        <f t="shared" si="11"/>
        <v>-4580</v>
      </c>
      <c r="I46" s="65" t="s">
        <v>274</v>
      </c>
      <c r="J46" s="66" t="s">
        <v>275</v>
      </c>
      <c r="K46" s="65">
        <v>-4580</v>
      </c>
      <c r="L46" s="65" t="s">
        <v>276</v>
      </c>
      <c r="M46" s="66" t="s">
        <v>224</v>
      </c>
      <c r="N46" s="66" t="s">
        <v>270</v>
      </c>
      <c r="O46" s="67" t="s">
        <v>277</v>
      </c>
      <c r="P46" s="67" t="s">
        <v>278</v>
      </c>
    </row>
    <row r="47" spans="1:16" ht="12.75" customHeight="1" thickBot="1">
      <c r="A47" s="56" t="str">
        <f t="shared" si="6"/>
        <v>BAVM 178 </v>
      </c>
      <c r="B47" s="15" t="str">
        <f t="shared" si="7"/>
        <v>I</v>
      </c>
      <c r="C47" s="56">
        <f t="shared" si="8"/>
        <v>50380.301599999999</v>
      </c>
      <c r="D47" s="8" t="str">
        <f t="shared" si="9"/>
        <v>vis</v>
      </c>
      <c r="E47" s="64">
        <f>VLOOKUP(C47,Active!C$21:E$973,3,FALSE)</f>
        <v>16652.966565554674</v>
      </c>
      <c r="F47" s="15" t="s">
        <v>95</v>
      </c>
      <c r="G47" s="8" t="str">
        <f t="shared" si="10"/>
        <v>50380.3016</v>
      </c>
      <c r="H47" s="56">
        <f t="shared" si="11"/>
        <v>-4580</v>
      </c>
      <c r="I47" s="65" t="s">
        <v>279</v>
      </c>
      <c r="J47" s="66" t="s">
        <v>280</v>
      </c>
      <c r="K47" s="65">
        <v>-4580</v>
      </c>
      <c r="L47" s="65" t="s">
        <v>281</v>
      </c>
      <c r="M47" s="66" t="s">
        <v>239</v>
      </c>
      <c r="N47" s="66" t="s">
        <v>225</v>
      </c>
      <c r="O47" s="67" t="s">
        <v>226</v>
      </c>
      <c r="P47" s="68" t="s">
        <v>240</v>
      </c>
    </row>
    <row r="48" spans="1:16" ht="12.75" customHeight="1" thickBot="1">
      <c r="A48" s="56" t="str">
        <f t="shared" si="6"/>
        <v> BBS 114 </v>
      </c>
      <c r="B48" s="15" t="str">
        <f t="shared" si="7"/>
        <v>I</v>
      </c>
      <c r="C48" s="56">
        <f t="shared" si="8"/>
        <v>50391.415000000001</v>
      </c>
      <c r="D48" s="8" t="str">
        <f t="shared" si="9"/>
        <v>vis</v>
      </c>
      <c r="E48" s="64">
        <f>VLOOKUP(C48,Active!C$21:E$973,3,FALSE)</f>
        <v>16664.970689302896</v>
      </c>
      <c r="F48" s="15" t="s">
        <v>95</v>
      </c>
      <c r="G48" s="8" t="str">
        <f t="shared" si="10"/>
        <v>50391.415</v>
      </c>
      <c r="H48" s="56">
        <f t="shared" si="11"/>
        <v>-4556</v>
      </c>
      <c r="I48" s="65" t="s">
        <v>282</v>
      </c>
      <c r="J48" s="66" t="s">
        <v>283</v>
      </c>
      <c r="K48" s="65">
        <v>-4556</v>
      </c>
      <c r="L48" s="65" t="s">
        <v>217</v>
      </c>
      <c r="M48" s="66" t="s">
        <v>224</v>
      </c>
      <c r="N48" s="66" t="s">
        <v>270</v>
      </c>
      <c r="O48" s="67" t="s">
        <v>284</v>
      </c>
      <c r="P48" s="67" t="s">
        <v>285</v>
      </c>
    </row>
    <row r="49" spans="1:16" ht="12.75" customHeight="1" thickBot="1">
      <c r="A49" s="56" t="str">
        <f t="shared" si="6"/>
        <v>BAVM 178 </v>
      </c>
      <c r="B49" s="15" t="str">
        <f t="shared" si="7"/>
        <v>I</v>
      </c>
      <c r="C49" s="56">
        <f t="shared" si="8"/>
        <v>52955.421900000001</v>
      </c>
      <c r="D49" s="8" t="str">
        <f t="shared" si="9"/>
        <v>CCD</v>
      </c>
      <c r="E49" s="64">
        <f>VLOOKUP(C49,Active!C$21:E$973,3,FALSE)</f>
        <v>19434.479221245678</v>
      </c>
      <c r="F49" s="15" t="str">
        <f>LEFT(M49,1)</f>
        <v>C</v>
      </c>
      <c r="G49" s="8" t="str">
        <f t="shared" si="10"/>
        <v>52955.4219</v>
      </c>
      <c r="H49" s="56">
        <f t="shared" si="11"/>
        <v>983</v>
      </c>
      <c r="I49" s="65" t="s">
        <v>324</v>
      </c>
      <c r="J49" s="66" t="s">
        <v>325</v>
      </c>
      <c r="K49" s="65">
        <v>983</v>
      </c>
      <c r="L49" s="65" t="s">
        <v>326</v>
      </c>
      <c r="M49" s="66" t="s">
        <v>239</v>
      </c>
      <c r="N49" s="66" t="s">
        <v>327</v>
      </c>
      <c r="O49" s="67" t="s">
        <v>328</v>
      </c>
      <c r="P49" s="68" t="s">
        <v>240</v>
      </c>
    </row>
    <row r="50" spans="1:16" ht="12.75" customHeight="1" thickBot="1">
      <c r="A50" s="56" t="str">
        <f t="shared" si="6"/>
        <v>BAVM 178 </v>
      </c>
      <c r="B50" s="15" t="str">
        <f t="shared" si="7"/>
        <v>I</v>
      </c>
      <c r="C50" s="56">
        <f t="shared" si="8"/>
        <v>53268.348599999998</v>
      </c>
      <c r="D50" s="8" t="str">
        <f t="shared" si="9"/>
        <v>vis</v>
      </c>
      <c r="E50" s="64">
        <f>VLOOKUP(C50,Active!C$21:E$973,3,FALSE)</f>
        <v>19772.486566515574</v>
      </c>
      <c r="F50" s="15" t="s">
        <v>95</v>
      </c>
      <c r="G50" s="8" t="str">
        <f t="shared" si="10"/>
        <v>53268.3486</v>
      </c>
      <c r="H50" s="56">
        <f t="shared" si="11"/>
        <v>1659</v>
      </c>
      <c r="I50" s="65" t="s">
        <v>337</v>
      </c>
      <c r="J50" s="66" t="s">
        <v>338</v>
      </c>
      <c r="K50" s="65" t="s">
        <v>339</v>
      </c>
      <c r="L50" s="65" t="s">
        <v>340</v>
      </c>
      <c r="M50" s="66" t="s">
        <v>239</v>
      </c>
      <c r="N50" s="66" t="s">
        <v>225</v>
      </c>
      <c r="O50" s="67" t="s">
        <v>341</v>
      </c>
      <c r="P50" s="68" t="s">
        <v>240</v>
      </c>
    </row>
    <row r="51" spans="1:16" ht="12.75" customHeight="1" thickBot="1">
      <c r="A51" s="56" t="str">
        <f t="shared" si="6"/>
        <v>IBVS 5694 </v>
      </c>
      <c r="B51" s="15" t="str">
        <f t="shared" si="7"/>
        <v>I</v>
      </c>
      <c r="C51" s="56">
        <f t="shared" si="8"/>
        <v>53345.191700000003</v>
      </c>
      <c r="D51" s="8" t="str">
        <f t="shared" si="9"/>
        <v>vis</v>
      </c>
      <c r="E51" s="64">
        <f>VLOOKUP(C51,Active!C$21:E$973,3,FALSE)</f>
        <v>19855.4885354537</v>
      </c>
      <c r="F51" s="15" t="s">
        <v>95</v>
      </c>
      <c r="G51" s="8" t="str">
        <f t="shared" si="10"/>
        <v>53345.1917</v>
      </c>
      <c r="H51" s="56">
        <f t="shared" si="11"/>
        <v>1825</v>
      </c>
      <c r="I51" s="65" t="s">
        <v>351</v>
      </c>
      <c r="J51" s="66" t="s">
        <v>352</v>
      </c>
      <c r="K51" s="65" t="s">
        <v>353</v>
      </c>
      <c r="L51" s="65" t="s">
        <v>354</v>
      </c>
      <c r="M51" s="66" t="s">
        <v>224</v>
      </c>
      <c r="N51" s="66" t="s">
        <v>270</v>
      </c>
      <c r="O51" s="67" t="s">
        <v>355</v>
      </c>
      <c r="P51" s="68" t="s">
        <v>356</v>
      </c>
    </row>
    <row r="52" spans="1:16" ht="12.75" customHeight="1" thickBot="1">
      <c r="A52" s="56" t="str">
        <f t="shared" si="6"/>
        <v>IBVS 5694 </v>
      </c>
      <c r="B52" s="15" t="str">
        <f t="shared" si="7"/>
        <v>I</v>
      </c>
      <c r="C52" s="56">
        <f t="shared" si="8"/>
        <v>53347.041899999997</v>
      </c>
      <c r="D52" s="8" t="str">
        <f t="shared" si="9"/>
        <v>vis</v>
      </c>
      <c r="E52" s="64">
        <f>VLOOKUP(C52,Active!C$21:E$973,3,FALSE)</f>
        <v>19857.487026442857</v>
      </c>
      <c r="F52" s="15" t="s">
        <v>95</v>
      </c>
      <c r="G52" s="8" t="str">
        <f t="shared" si="10"/>
        <v>53347.0419</v>
      </c>
      <c r="H52" s="56">
        <f t="shared" si="11"/>
        <v>1829</v>
      </c>
      <c r="I52" s="65" t="s">
        <v>357</v>
      </c>
      <c r="J52" s="66" t="s">
        <v>358</v>
      </c>
      <c r="K52" s="65" t="s">
        <v>359</v>
      </c>
      <c r="L52" s="65" t="s">
        <v>318</v>
      </c>
      <c r="M52" s="66" t="s">
        <v>224</v>
      </c>
      <c r="N52" s="66" t="s">
        <v>270</v>
      </c>
      <c r="O52" s="67" t="s">
        <v>355</v>
      </c>
      <c r="P52" s="68" t="s">
        <v>356</v>
      </c>
    </row>
    <row r="53" spans="1:16" ht="12.75" customHeight="1" thickBot="1">
      <c r="A53" s="56" t="str">
        <f t="shared" si="6"/>
        <v>IBVS 5694 </v>
      </c>
      <c r="B53" s="15" t="str">
        <f t="shared" si="7"/>
        <v>I</v>
      </c>
      <c r="C53" s="56">
        <f t="shared" si="8"/>
        <v>53347.967600000004</v>
      </c>
      <c r="D53" s="8" t="str">
        <f t="shared" si="9"/>
        <v>vis</v>
      </c>
      <c r="E53" s="64">
        <f>VLOOKUP(C53,Active!C$21:E$973,3,FALSE)</f>
        <v>19858.486920026622</v>
      </c>
      <c r="F53" s="15" t="s">
        <v>95</v>
      </c>
      <c r="G53" s="8" t="str">
        <f t="shared" si="10"/>
        <v>53347.9676</v>
      </c>
      <c r="H53" s="56">
        <f t="shared" si="11"/>
        <v>1831</v>
      </c>
      <c r="I53" s="65" t="s">
        <v>360</v>
      </c>
      <c r="J53" s="66" t="s">
        <v>361</v>
      </c>
      <c r="K53" s="65" t="s">
        <v>362</v>
      </c>
      <c r="L53" s="65" t="s">
        <v>350</v>
      </c>
      <c r="M53" s="66" t="s">
        <v>224</v>
      </c>
      <c r="N53" s="66" t="s">
        <v>270</v>
      </c>
      <c r="O53" s="67" t="s">
        <v>355</v>
      </c>
      <c r="P53" s="68" t="s">
        <v>356</v>
      </c>
    </row>
    <row r="54" spans="1:16" ht="12.75" customHeight="1" thickBot="1">
      <c r="A54" s="56" t="str">
        <f t="shared" si="6"/>
        <v>IBVS 5694 </v>
      </c>
      <c r="B54" s="15" t="str">
        <f t="shared" si="7"/>
        <v>I</v>
      </c>
      <c r="C54" s="56">
        <f t="shared" si="8"/>
        <v>53352.136100000003</v>
      </c>
      <c r="D54" s="8" t="str">
        <f t="shared" si="9"/>
        <v>vis</v>
      </c>
      <c r="E54" s="64">
        <f>VLOOKUP(C54,Active!C$21:E$973,3,FALSE)</f>
        <v>19862.989519577117</v>
      </c>
      <c r="F54" s="15" t="s">
        <v>95</v>
      </c>
      <c r="G54" s="8" t="str">
        <f t="shared" si="10"/>
        <v>53352.1361</v>
      </c>
      <c r="H54" s="56">
        <f t="shared" si="11"/>
        <v>1840</v>
      </c>
      <c r="I54" s="65" t="s">
        <v>363</v>
      </c>
      <c r="J54" s="66" t="s">
        <v>364</v>
      </c>
      <c r="K54" s="65" t="s">
        <v>365</v>
      </c>
      <c r="L54" s="65" t="s">
        <v>366</v>
      </c>
      <c r="M54" s="66" t="s">
        <v>224</v>
      </c>
      <c r="N54" s="66" t="s">
        <v>270</v>
      </c>
      <c r="O54" s="67" t="s">
        <v>355</v>
      </c>
      <c r="P54" s="68" t="s">
        <v>356</v>
      </c>
    </row>
    <row r="55" spans="1:16" ht="12.75" customHeight="1" thickBot="1">
      <c r="A55" s="56" t="str">
        <f t="shared" si="6"/>
        <v>BAVM 178 </v>
      </c>
      <c r="B55" s="15" t="str">
        <f t="shared" si="7"/>
        <v>I</v>
      </c>
      <c r="C55" s="56">
        <f t="shared" si="8"/>
        <v>53406.294199999997</v>
      </c>
      <c r="D55" s="8" t="str">
        <f t="shared" si="9"/>
        <v>vis</v>
      </c>
      <c r="E55" s="64">
        <f>VLOOKUP(C55,Active!C$21:E$973,3,FALSE)</f>
        <v>19921.488316918025</v>
      </c>
      <c r="F55" s="15" t="s">
        <v>95</v>
      </c>
      <c r="G55" s="8" t="str">
        <f t="shared" si="10"/>
        <v>53406.2942</v>
      </c>
      <c r="H55" s="56">
        <f t="shared" si="11"/>
        <v>1957</v>
      </c>
      <c r="I55" s="65" t="s">
        <v>367</v>
      </c>
      <c r="J55" s="66" t="s">
        <v>368</v>
      </c>
      <c r="K55" s="65" t="s">
        <v>369</v>
      </c>
      <c r="L55" s="65" t="s">
        <v>370</v>
      </c>
      <c r="M55" s="66" t="s">
        <v>239</v>
      </c>
      <c r="N55" s="66" t="s">
        <v>225</v>
      </c>
      <c r="O55" s="67" t="s">
        <v>371</v>
      </c>
      <c r="P55" s="68" t="s">
        <v>240</v>
      </c>
    </row>
    <row r="56" spans="1:16" ht="12.75" customHeight="1" thickBot="1">
      <c r="A56" s="56" t="str">
        <f t="shared" si="6"/>
        <v>IBVS 5694 </v>
      </c>
      <c r="B56" s="15" t="str">
        <f t="shared" si="7"/>
        <v>I</v>
      </c>
      <c r="C56" s="56">
        <f t="shared" si="8"/>
        <v>53638.209600000002</v>
      </c>
      <c r="D56" s="8" t="str">
        <f t="shared" si="9"/>
        <v>vis</v>
      </c>
      <c r="E56" s="64">
        <f>VLOOKUP(C56,Active!C$21:E$973,3,FALSE)</f>
        <v>20171.991417743899</v>
      </c>
      <c r="F56" s="15" t="s">
        <v>95</v>
      </c>
      <c r="G56" s="8" t="str">
        <f t="shared" si="10"/>
        <v>53638.2096</v>
      </c>
      <c r="H56" s="56">
        <f t="shared" si="11"/>
        <v>2458</v>
      </c>
      <c r="I56" s="65" t="s">
        <v>376</v>
      </c>
      <c r="J56" s="66" t="s">
        <v>377</v>
      </c>
      <c r="K56" s="65" t="s">
        <v>378</v>
      </c>
      <c r="L56" s="65" t="s">
        <v>318</v>
      </c>
      <c r="M56" s="66" t="s">
        <v>224</v>
      </c>
      <c r="N56" s="66" t="s">
        <v>270</v>
      </c>
      <c r="O56" s="67" t="s">
        <v>355</v>
      </c>
      <c r="P56" s="68" t="s">
        <v>356</v>
      </c>
    </row>
    <row r="57" spans="1:16" ht="12.75" customHeight="1" thickBot="1">
      <c r="A57" s="56" t="str">
        <f t="shared" si="6"/>
        <v>IBVS 5694 </v>
      </c>
      <c r="B57" s="15" t="str">
        <f t="shared" si="7"/>
        <v>I</v>
      </c>
      <c r="C57" s="56">
        <f t="shared" si="8"/>
        <v>53675.241300000002</v>
      </c>
      <c r="D57" s="8" t="str">
        <f t="shared" si="9"/>
        <v>vis</v>
      </c>
      <c r="E57" s="64">
        <f>VLOOKUP(C57,Active!C$21:E$973,3,FALSE)</f>
        <v>20211.991157644108</v>
      </c>
      <c r="F57" s="15" t="s">
        <v>95</v>
      </c>
      <c r="G57" s="8" t="str">
        <f t="shared" si="10"/>
        <v>53675.2413</v>
      </c>
      <c r="H57" s="56">
        <f t="shared" si="11"/>
        <v>2538</v>
      </c>
      <c r="I57" s="65" t="s">
        <v>379</v>
      </c>
      <c r="J57" s="66" t="s">
        <v>380</v>
      </c>
      <c r="K57" s="65" t="s">
        <v>381</v>
      </c>
      <c r="L57" s="65" t="s">
        <v>382</v>
      </c>
      <c r="M57" s="66" t="s">
        <v>224</v>
      </c>
      <c r="N57" s="66" t="s">
        <v>270</v>
      </c>
      <c r="O57" s="67" t="s">
        <v>355</v>
      </c>
      <c r="P57" s="68" t="s">
        <v>356</v>
      </c>
    </row>
    <row r="58" spans="1:16" ht="12.75" customHeight="1" thickBot="1">
      <c r="A58" s="56" t="str">
        <f t="shared" si="6"/>
        <v>IBVS 5694 </v>
      </c>
      <c r="B58" s="15" t="str">
        <f t="shared" si="7"/>
        <v>I</v>
      </c>
      <c r="C58" s="56">
        <f t="shared" si="8"/>
        <v>53690.053500000002</v>
      </c>
      <c r="D58" s="8" t="str">
        <f t="shared" si="9"/>
        <v>vis</v>
      </c>
      <c r="E58" s="64">
        <f>VLOOKUP(C58,Active!C$21:E$973,3,FALSE)</f>
        <v>20227.990535132853</v>
      </c>
      <c r="F58" s="15" t="s">
        <v>95</v>
      </c>
      <c r="G58" s="8" t="str">
        <f t="shared" si="10"/>
        <v>53690.0535</v>
      </c>
      <c r="H58" s="56">
        <f t="shared" si="11"/>
        <v>2570</v>
      </c>
      <c r="I58" s="65" t="s">
        <v>383</v>
      </c>
      <c r="J58" s="66" t="s">
        <v>384</v>
      </c>
      <c r="K58" s="65" t="s">
        <v>385</v>
      </c>
      <c r="L58" s="65" t="s">
        <v>386</v>
      </c>
      <c r="M58" s="66" t="s">
        <v>224</v>
      </c>
      <c r="N58" s="66" t="s">
        <v>270</v>
      </c>
      <c r="O58" s="67" t="s">
        <v>355</v>
      </c>
      <c r="P58" s="68" t="s">
        <v>356</v>
      </c>
    </row>
    <row r="59" spans="1:16" ht="12.75" customHeight="1" thickBot="1">
      <c r="A59" s="56" t="str">
        <f t="shared" si="6"/>
        <v>IBVS 5694 </v>
      </c>
      <c r="B59" s="15" t="str">
        <f t="shared" si="7"/>
        <v>I</v>
      </c>
      <c r="C59" s="56">
        <f t="shared" si="8"/>
        <v>53696.0723</v>
      </c>
      <c r="D59" s="8" t="str">
        <f t="shared" si="9"/>
        <v>vis</v>
      </c>
      <c r="E59" s="64">
        <f>VLOOKUP(C59,Active!C$21:E$973,3,FALSE)</f>
        <v>20234.49173368737</v>
      </c>
      <c r="F59" s="15" t="s">
        <v>95</v>
      </c>
      <c r="G59" s="8" t="str">
        <f t="shared" si="10"/>
        <v>53696.0723</v>
      </c>
      <c r="H59" s="56">
        <f t="shared" si="11"/>
        <v>2583</v>
      </c>
      <c r="I59" s="65" t="s">
        <v>392</v>
      </c>
      <c r="J59" s="66" t="s">
        <v>393</v>
      </c>
      <c r="K59" s="65" t="s">
        <v>394</v>
      </c>
      <c r="L59" s="65" t="s">
        <v>321</v>
      </c>
      <c r="M59" s="66" t="s">
        <v>224</v>
      </c>
      <c r="N59" s="66" t="s">
        <v>270</v>
      </c>
      <c r="O59" s="67" t="s">
        <v>355</v>
      </c>
      <c r="P59" s="68" t="s">
        <v>356</v>
      </c>
    </row>
    <row r="60" spans="1:16" ht="12.75" customHeight="1" thickBot="1">
      <c r="A60" s="56" t="str">
        <f t="shared" si="6"/>
        <v>IBVS 5694 </v>
      </c>
      <c r="B60" s="15" t="str">
        <f t="shared" si="7"/>
        <v>I</v>
      </c>
      <c r="C60" s="56">
        <f t="shared" si="8"/>
        <v>53696.998</v>
      </c>
      <c r="D60" s="8" t="str">
        <f t="shared" si="9"/>
        <v>vis</v>
      </c>
      <c r="E60" s="64">
        <f>VLOOKUP(C60,Active!C$21:E$973,3,FALSE)</f>
        <v>20235.491627271127</v>
      </c>
      <c r="F60" s="15" t="s">
        <v>95</v>
      </c>
      <c r="G60" s="8" t="str">
        <f t="shared" si="10"/>
        <v>53696.9980</v>
      </c>
      <c r="H60" s="56">
        <f t="shared" si="11"/>
        <v>2585</v>
      </c>
      <c r="I60" s="65" t="s">
        <v>395</v>
      </c>
      <c r="J60" s="66" t="s">
        <v>396</v>
      </c>
      <c r="K60" s="65" t="s">
        <v>397</v>
      </c>
      <c r="L60" s="65" t="s">
        <v>398</v>
      </c>
      <c r="M60" s="66" t="s">
        <v>224</v>
      </c>
      <c r="N60" s="66" t="s">
        <v>270</v>
      </c>
      <c r="O60" s="67" t="s">
        <v>355</v>
      </c>
      <c r="P60" s="68" t="s">
        <v>356</v>
      </c>
    </row>
    <row r="61" spans="1:16" ht="12.75" customHeight="1" thickBot="1">
      <c r="A61" s="56" t="str">
        <f t="shared" si="6"/>
        <v>BAVM 183 </v>
      </c>
      <c r="B61" s="15" t="str">
        <f t="shared" si="7"/>
        <v>I</v>
      </c>
      <c r="C61" s="56">
        <f t="shared" si="8"/>
        <v>54024.270499999999</v>
      </c>
      <c r="D61" s="8" t="str">
        <f t="shared" si="9"/>
        <v>vis</v>
      </c>
      <c r="E61" s="64">
        <f>VLOOKUP(C61,Active!C$21:E$973,3,FALSE)</f>
        <v>20588.994568710263</v>
      </c>
      <c r="F61" s="15" t="s">
        <v>95</v>
      </c>
      <c r="G61" s="8" t="str">
        <f t="shared" si="10"/>
        <v>54024.2705</v>
      </c>
      <c r="H61" s="56">
        <f t="shared" si="11"/>
        <v>3292</v>
      </c>
      <c r="I61" s="65" t="s">
        <v>403</v>
      </c>
      <c r="J61" s="66" t="s">
        <v>404</v>
      </c>
      <c r="K61" s="65" t="s">
        <v>405</v>
      </c>
      <c r="L61" s="65" t="s">
        <v>406</v>
      </c>
      <c r="M61" s="66" t="s">
        <v>239</v>
      </c>
      <c r="N61" s="66" t="s">
        <v>327</v>
      </c>
      <c r="O61" s="67" t="s">
        <v>407</v>
      </c>
      <c r="P61" s="68" t="s">
        <v>408</v>
      </c>
    </row>
    <row r="62" spans="1:16" ht="12.75" customHeight="1" thickBot="1">
      <c r="A62" s="56" t="str">
        <f t="shared" si="6"/>
        <v>BAVM 201 </v>
      </c>
      <c r="B62" s="15" t="str">
        <f t="shared" si="7"/>
        <v>I</v>
      </c>
      <c r="C62" s="56">
        <f t="shared" si="8"/>
        <v>54295.530200000001</v>
      </c>
      <c r="D62" s="8" t="str">
        <f t="shared" si="9"/>
        <v>vis</v>
      </c>
      <c r="E62" s="64">
        <f>VLOOKUP(C62,Active!C$21:E$973,3,FALSE)</f>
        <v>20881.995361150504</v>
      </c>
      <c r="F62" s="15" t="s">
        <v>95</v>
      </c>
      <c r="G62" s="8" t="str">
        <f t="shared" si="10"/>
        <v>54295.5302</v>
      </c>
      <c r="H62" s="56">
        <f t="shared" si="11"/>
        <v>3878</v>
      </c>
      <c r="I62" s="65" t="s">
        <v>409</v>
      </c>
      <c r="J62" s="66" t="s">
        <v>410</v>
      </c>
      <c r="K62" s="65" t="s">
        <v>411</v>
      </c>
      <c r="L62" s="65" t="s">
        <v>412</v>
      </c>
      <c r="M62" s="66" t="s">
        <v>239</v>
      </c>
      <c r="N62" s="66" t="s">
        <v>225</v>
      </c>
      <c r="O62" s="67" t="s">
        <v>413</v>
      </c>
      <c r="P62" s="68" t="s">
        <v>414</v>
      </c>
    </row>
    <row r="63" spans="1:16" ht="12.75" customHeight="1" thickBot="1">
      <c r="A63" s="56" t="str">
        <f t="shared" si="6"/>
        <v>BAVM 234 </v>
      </c>
      <c r="B63" s="15" t="str">
        <f t="shared" si="7"/>
        <v>I</v>
      </c>
      <c r="C63" s="56">
        <f t="shared" si="8"/>
        <v>54360.337299999999</v>
      </c>
      <c r="D63" s="8" t="str">
        <f t="shared" si="9"/>
        <v>vis</v>
      </c>
      <c r="E63" s="64">
        <f>VLOOKUP(C63,Active!C$21:E$973,3,FALSE)</f>
        <v>20951.996661217388</v>
      </c>
      <c r="F63" s="15" t="s">
        <v>95</v>
      </c>
      <c r="G63" s="8" t="str">
        <f t="shared" si="10"/>
        <v>54360.3373</v>
      </c>
      <c r="H63" s="56">
        <f t="shared" si="11"/>
        <v>4018</v>
      </c>
      <c r="I63" s="65" t="s">
        <v>419</v>
      </c>
      <c r="J63" s="66" t="s">
        <v>420</v>
      </c>
      <c r="K63" s="65" t="s">
        <v>421</v>
      </c>
      <c r="L63" s="65" t="s">
        <v>422</v>
      </c>
      <c r="M63" s="66" t="s">
        <v>239</v>
      </c>
      <c r="N63" s="66" t="s">
        <v>225</v>
      </c>
      <c r="O63" s="67" t="s">
        <v>423</v>
      </c>
      <c r="P63" s="68" t="s">
        <v>424</v>
      </c>
    </row>
    <row r="64" spans="1:16" ht="12.75" customHeight="1" thickBot="1">
      <c r="A64" s="56" t="str">
        <f t="shared" si="6"/>
        <v>JAAVSO 36(2);186 </v>
      </c>
      <c r="B64" s="15" t="str">
        <f t="shared" si="7"/>
        <v>I</v>
      </c>
      <c r="C64" s="56">
        <f t="shared" si="8"/>
        <v>54596.8802</v>
      </c>
      <c r="D64" s="8" t="str">
        <f t="shared" si="9"/>
        <v>vis</v>
      </c>
      <c r="E64" s="64">
        <f>VLOOKUP(C64,Active!C$21:E$973,3,FALSE)</f>
        <v>21207.498149813418</v>
      </c>
      <c r="F64" s="15" t="s">
        <v>95</v>
      </c>
      <c r="G64" s="8" t="str">
        <f t="shared" si="10"/>
        <v>54596.8802</v>
      </c>
      <c r="H64" s="56">
        <f t="shared" si="11"/>
        <v>4529</v>
      </c>
      <c r="I64" s="65" t="s">
        <v>436</v>
      </c>
      <c r="J64" s="66" t="s">
        <v>437</v>
      </c>
      <c r="K64" s="65" t="s">
        <v>438</v>
      </c>
      <c r="L64" s="65" t="s">
        <v>439</v>
      </c>
      <c r="M64" s="66" t="s">
        <v>239</v>
      </c>
      <c r="N64" s="66" t="s">
        <v>225</v>
      </c>
      <c r="O64" s="67" t="s">
        <v>162</v>
      </c>
      <c r="P64" s="68" t="s">
        <v>440</v>
      </c>
    </row>
    <row r="65" spans="1:16" ht="12.75" customHeight="1" thickBot="1">
      <c r="A65" s="56" t="str">
        <f t="shared" si="6"/>
        <v>BAVM 209 </v>
      </c>
      <c r="B65" s="15" t="str">
        <f t="shared" si="7"/>
        <v>I</v>
      </c>
      <c r="C65" s="56">
        <f t="shared" si="8"/>
        <v>54676.499199999998</v>
      </c>
      <c r="D65" s="8" t="str">
        <f t="shared" si="9"/>
        <v>vis</v>
      </c>
      <c r="E65" s="64">
        <f>VLOOKUP(C65,Active!C$21:E$973,3,FALSE)</f>
        <v>21293.498503324459</v>
      </c>
      <c r="F65" s="15" t="s">
        <v>95</v>
      </c>
      <c r="G65" s="8" t="str">
        <f t="shared" si="10"/>
        <v>54676.4992</v>
      </c>
      <c r="H65" s="56">
        <f t="shared" si="11"/>
        <v>4701</v>
      </c>
      <c r="I65" s="65" t="s">
        <v>441</v>
      </c>
      <c r="J65" s="66" t="s">
        <v>442</v>
      </c>
      <c r="K65" s="65" t="s">
        <v>443</v>
      </c>
      <c r="L65" s="65" t="s">
        <v>444</v>
      </c>
      <c r="M65" s="66" t="s">
        <v>239</v>
      </c>
      <c r="N65" s="66" t="s">
        <v>445</v>
      </c>
      <c r="O65" s="67" t="s">
        <v>446</v>
      </c>
      <c r="P65" s="68" t="s">
        <v>447</v>
      </c>
    </row>
    <row r="66" spans="1:16" ht="12.75" customHeight="1" thickBot="1">
      <c r="A66" s="56" t="str">
        <f t="shared" si="6"/>
        <v>JAAVSO 36(2);186 </v>
      </c>
      <c r="B66" s="15" t="str">
        <f t="shared" si="7"/>
        <v>I</v>
      </c>
      <c r="C66" s="56">
        <f t="shared" si="8"/>
        <v>54680.6656</v>
      </c>
      <c r="D66" s="8" t="str">
        <f t="shared" si="9"/>
        <v>vis</v>
      </c>
      <c r="E66" s="64">
        <f>VLOOKUP(C66,Active!C$21:E$973,3,FALSE)</f>
        <v>21297.998834562841</v>
      </c>
      <c r="F66" s="15" t="s">
        <v>95</v>
      </c>
      <c r="G66" s="8" t="str">
        <f t="shared" si="10"/>
        <v>54680.6656</v>
      </c>
      <c r="H66" s="56">
        <f t="shared" si="11"/>
        <v>4710</v>
      </c>
      <c r="I66" s="65" t="s">
        <v>448</v>
      </c>
      <c r="J66" s="66" t="s">
        <v>449</v>
      </c>
      <c r="K66" s="65" t="s">
        <v>450</v>
      </c>
      <c r="L66" s="65" t="s">
        <v>451</v>
      </c>
      <c r="M66" s="66" t="s">
        <v>239</v>
      </c>
      <c r="N66" s="66" t="s">
        <v>225</v>
      </c>
      <c r="O66" s="67" t="s">
        <v>162</v>
      </c>
      <c r="P66" s="68" t="s">
        <v>440</v>
      </c>
    </row>
    <row r="67" spans="1:16" ht="12.75" customHeight="1" thickBot="1">
      <c r="A67" s="56" t="str">
        <f t="shared" si="6"/>
        <v>BAVM 209 </v>
      </c>
      <c r="B67" s="15" t="str">
        <f t="shared" si="7"/>
        <v>I</v>
      </c>
      <c r="C67" s="56">
        <f t="shared" si="8"/>
        <v>54728.345000000001</v>
      </c>
      <c r="D67" s="8" t="str">
        <f t="shared" si="9"/>
        <v>vis</v>
      </c>
      <c r="E67" s="64">
        <f>VLOOKUP(C67,Active!C$21:E$973,3,FALSE)</f>
        <v>21349.499672995807</v>
      </c>
      <c r="F67" s="15" t="s">
        <v>95</v>
      </c>
      <c r="G67" s="8" t="str">
        <f t="shared" si="10"/>
        <v>54728.3450</v>
      </c>
      <c r="H67" s="56">
        <f t="shared" si="11"/>
        <v>4813</v>
      </c>
      <c r="I67" s="65" t="s">
        <v>452</v>
      </c>
      <c r="J67" s="66" t="s">
        <v>453</v>
      </c>
      <c r="K67" s="65" t="s">
        <v>454</v>
      </c>
      <c r="L67" s="65" t="s">
        <v>455</v>
      </c>
      <c r="M67" s="66" t="s">
        <v>239</v>
      </c>
      <c r="N67" s="66" t="s">
        <v>445</v>
      </c>
      <c r="O67" s="67" t="s">
        <v>446</v>
      </c>
      <c r="P67" s="68" t="s">
        <v>447</v>
      </c>
    </row>
    <row r="68" spans="1:16" ht="12.75" customHeight="1" thickBot="1">
      <c r="A68" s="56" t="str">
        <f t="shared" si="6"/>
        <v>JAAVSO 37(1);44 </v>
      </c>
      <c r="B68" s="15" t="str">
        <f t="shared" si="7"/>
        <v>I</v>
      </c>
      <c r="C68" s="56">
        <f t="shared" si="8"/>
        <v>54744.545100000003</v>
      </c>
      <c r="D68" s="8" t="str">
        <f t="shared" si="9"/>
        <v>vis</v>
      </c>
      <c r="E68" s="64">
        <f>VLOOKUP(C68,Active!C$21:E$973,3,FALSE)</f>
        <v>21366.99818876358</v>
      </c>
      <c r="F68" s="15" t="s">
        <v>95</v>
      </c>
      <c r="G68" s="8" t="str">
        <f t="shared" si="10"/>
        <v>54744.5451</v>
      </c>
      <c r="H68" s="56">
        <f t="shared" si="11"/>
        <v>4848</v>
      </c>
      <c r="I68" s="65" t="s">
        <v>456</v>
      </c>
      <c r="J68" s="66" t="s">
        <v>457</v>
      </c>
      <c r="K68" s="65" t="s">
        <v>458</v>
      </c>
      <c r="L68" s="65" t="s">
        <v>459</v>
      </c>
      <c r="M68" s="66" t="s">
        <v>239</v>
      </c>
      <c r="N68" s="66" t="s">
        <v>259</v>
      </c>
      <c r="O68" s="67" t="s">
        <v>460</v>
      </c>
      <c r="P68" s="68" t="s">
        <v>461</v>
      </c>
    </row>
    <row r="69" spans="1:16" ht="12.75" customHeight="1" thickBot="1">
      <c r="A69" s="56" t="str">
        <f t="shared" si="6"/>
        <v>BAVM 209 </v>
      </c>
      <c r="B69" s="15" t="str">
        <f t="shared" si="7"/>
        <v>I</v>
      </c>
      <c r="C69" s="56">
        <f t="shared" si="8"/>
        <v>54834.3488</v>
      </c>
      <c r="D69" s="8" t="str">
        <f t="shared" si="9"/>
        <v>vis</v>
      </c>
      <c r="E69" s="64">
        <f>VLOOKUP(C69,Active!C$21:E$973,3,FALSE)</f>
        <v>21463.999531993202</v>
      </c>
      <c r="F69" s="15" t="s">
        <v>95</v>
      </c>
      <c r="G69" s="8" t="str">
        <f t="shared" si="10"/>
        <v>54834.3488</v>
      </c>
      <c r="H69" s="56">
        <f t="shared" si="11"/>
        <v>5042</v>
      </c>
      <c r="I69" s="65" t="s">
        <v>466</v>
      </c>
      <c r="J69" s="66" t="s">
        <v>467</v>
      </c>
      <c r="K69" s="65" t="s">
        <v>468</v>
      </c>
      <c r="L69" s="65" t="s">
        <v>459</v>
      </c>
      <c r="M69" s="66" t="s">
        <v>239</v>
      </c>
      <c r="N69" s="66" t="s">
        <v>327</v>
      </c>
      <c r="O69" s="67" t="s">
        <v>434</v>
      </c>
      <c r="P69" s="68" t="s">
        <v>447</v>
      </c>
    </row>
    <row r="70" spans="1:16" ht="12.75" customHeight="1" thickBot="1">
      <c r="A70" s="56" t="str">
        <f t="shared" si="6"/>
        <v> JAAVSO 38;85 </v>
      </c>
      <c r="B70" s="15" t="str">
        <f t="shared" si="7"/>
        <v>I</v>
      </c>
      <c r="C70" s="56">
        <f t="shared" si="8"/>
        <v>55058.8557</v>
      </c>
      <c r="D70" s="8" t="str">
        <f t="shared" si="9"/>
        <v>vis</v>
      </c>
      <c r="E70" s="64">
        <f>VLOOKUP(C70,Active!C$21:E$973,3,FALSE)</f>
        <v>21706.500351717998</v>
      </c>
      <c r="F70" s="15" t="s">
        <v>95</v>
      </c>
      <c r="G70" s="8" t="str">
        <f t="shared" si="10"/>
        <v>55058.8557</v>
      </c>
      <c r="H70" s="56">
        <f t="shared" si="11"/>
        <v>5527</v>
      </c>
      <c r="I70" s="65" t="s">
        <v>474</v>
      </c>
      <c r="J70" s="66" t="s">
        <v>475</v>
      </c>
      <c r="K70" s="65" t="s">
        <v>476</v>
      </c>
      <c r="L70" s="65" t="s">
        <v>477</v>
      </c>
      <c r="M70" s="66" t="s">
        <v>239</v>
      </c>
      <c r="N70" s="66" t="s">
        <v>259</v>
      </c>
      <c r="O70" s="67" t="s">
        <v>162</v>
      </c>
      <c r="P70" s="67" t="s">
        <v>478</v>
      </c>
    </row>
    <row r="71" spans="1:16" ht="12.75" customHeight="1" thickBot="1">
      <c r="A71" s="56" t="str">
        <f t="shared" si="6"/>
        <v> JAAVSO 38;120 </v>
      </c>
      <c r="B71" s="15" t="str">
        <f t="shared" si="7"/>
        <v>I</v>
      </c>
      <c r="C71" s="56">
        <f t="shared" si="8"/>
        <v>55115.790699999998</v>
      </c>
      <c r="D71" s="8" t="str">
        <f t="shared" si="9"/>
        <v>vis</v>
      </c>
      <c r="E71" s="64">
        <f>VLOOKUP(C71,Active!C$21:E$973,3,FALSE)</f>
        <v>21767.998613780455</v>
      </c>
      <c r="F71" s="15" t="s">
        <v>95</v>
      </c>
      <c r="G71" s="8" t="str">
        <f t="shared" si="10"/>
        <v>55115.7907</v>
      </c>
      <c r="H71" s="56">
        <f t="shared" si="11"/>
        <v>5650</v>
      </c>
      <c r="I71" s="65" t="s">
        <v>483</v>
      </c>
      <c r="J71" s="66" t="s">
        <v>484</v>
      </c>
      <c r="K71" s="65" t="s">
        <v>485</v>
      </c>
      <c r="L71" s="65" t="s">
        <v>486</v>
      </c>
      <c r="M71" s="66" t="s">
        <v>239</v>
      </c>
      <c r="N71" s="66" t="s">
        <v>259</v>
      </c>
      <c r="O71" s="67" t="s">
        <v>162</v>
      </c>
      <c r="P71" s="67" t="s">
        <v>487</v>
      </c>
    </row>
    <row r="72" spans="1:16" ht="12.75" customHeight="1" thickBot="1">
      <c r="A72" s="56" t="str">
        <f t="shared" si="6"/>
        <v> JAAVSO 38;120 </v>
      </c>
      <c r="B72" s="15" t="str">
        <f t="shared" si="7"/>
        <v>I</v>
      </c>
      <c r="C72" s="56">
        <f t="shared" si="8"/>
        <v>55124.587899999999</v>
      </c>
      <c r="D72" s="8" t="str">
        <f t="shared" si="9"/>
        <v>vis</v>
      </c>
      <c r="E72" s="64">
        <f>VLOOKUP(C72,Active!C$21:E$973,3,FALSE)</f>
        <v>21777.500897279464</v>
      </c>
      <c r="F72" s="15" t="s">
        <v>95</v>
      </c>
      <c r="G72" s="8" t="str">
        <f t="shared" si="10"/>
        <v>55124.5879</v>
      </c>
      <c r="H72" s="56">
        <f t="shared" si="11"/>
        <v>5669</v>
      </c>
      <c r="I72" s="65" t="s">
        <v>488</v>
      </c>
      <c r="J72" s="66" t="s">
        <v>489</v>
      </c>
      <c r="K72" s="65" t="s">
        <v>490</v>
      </c>
      <c r="L72" s="65" t="s">
        <v>491</v>
      </c>
      <c r="M72" s="66" t="s">
        <v>239</v>
      </c>
      <c r="N72" s="66" t="s">
        <v>259</v>
      </c>
      <c r="O72" s="67" t="s">
        <v>162</v>
      </c>
      <c r="P72" s="67" t="s">
        <v>487</v>
      </c>
    </row>
    <row r="73" spans="1:16" ht="12.75" customHeight="1" thickBot="1">
      <c r="A73" s="56" t="str">
        <f t="shared" si="6"/>
        <v>IBVS 5920 </v>
      </c>
      <c r="B73" s="15" t="str">
        <f t="shared" si="7"/>
        <v>I</v>
      </c>
      <c r="C73" s="56">
        <f t="shared" si="8"/>
        <v>55135.695800000001</v>
      </c>
      <c r="D73" s="8" t="str">
        <f t="shared" si="9"/>
        <v>vis</v>
      </c>
      <c r="E73" s="64">
        <f>VLOOKUP(C73,Active!C$21:E$973,3,FALSE)</f>
        <v>21789.49908021024</v>
      </c>
      <c r="F73" s="15" t="s">
        <v>95</v>
      </c>
      <c r="G73" s="8" t="str">
        <f t="shared" si="10"/>
        <v>55135.6958</v>
      </c>
      <c r="H73" s="56">
        <f t="shared" si="11"/>
        <v>5693</v>
      </c>
      <c r="I73" s="65" t="s">
        <v>492</v>
      </c>
      <c r="J73" s="66" t="s">
        <v>493</v>
      </c>
      <c r="K73" s="65" t="s">
        <v>494</v>
      </c>
      <c r="L73" s="65" t="s">
        <v>495</v>
      </c>
      <c r="M73" s="66" t="s">
        <v>239</v>
      </c>
      <c r="N73" s="66" t="s">
        <v>95</v>
      </c>
      <c r="O73" s="67" t="s">
        <v>277</v>
      </c>
      <c r="P73" s="68" t="s">
        <v>496</v>
      </c>
    </row>
    <row r="74" spans="1:16" ht="12.75" customHeight="1" thickBot="1">
      <c r="A74" s="56" t="str">
        <f t="shared" si="6"/>
        <v>BAVM 220 </v>
      </c>
      <c r="B74" s="15" t="str">
        <f t="shared" si="7"/>
        <v>I</v>
      </c>
      <c r="C74" s="56">
        <f t="shared" si="8"/>
        <v>55480.556199999999</v>
      </c>
      <c r="D74" s="8" t="str">
        <f t="shared" si="9"/>
        <v>vis</v>
      </c>
      <c r="E74" s="64">
        <f>VLOOKUP(C74,Active!C$21:E$973,3,FALSE)</f>
        <v>22161.999567681312</v>
      </c>
      <c r="F74" s="15" t="s">
        <v>95</v>
      </c>
      <c r="G74" s="8" t="str">
        <f t="shared" si="10"/>
        <v>55480.5562</v>
      </c>
      <c r="H74" s="56">
        <f t="shared" si="11"/>
        <v>6438</v>
      </c>
      <c r="I74" s="65" t="s">
        <v>497</v>
      </c>
      <c r="J74" s="66" t="s">
        <v>498</v>
      </c>
      <c r="K74" s="65" t="s">
        <v>499</v>
      </c>
      <c r="L74" s="65" t="s">
        <v>500</v>
      </c>
      <c r="M74" s="66" t="s">
        <v>239</v>
      </c>
      <c r="N74" s="66" t="s">
        <v>327</v>
      </c>
      <c r="O74" s="67" t="s">
        <v>446</v>
      </c>
      <c r="P74" s="68" t="s">
        <v>501</v>
      </c>
    </row>
    <row r="75" spans="1:16" ht="12.75" customHeight="1" thickBot="1">
      <c r="A75" s="56" t="str">
        <f t="shared" ref="A75:A106" si="12">P75</f>
        <v>BAVM 215 </v>
      </c>
      <c r="B75" s="15" t="str">
        <f t="shared" ref="B75:B106" si="13">IF(H75=INT(H75),"I","II")</f>
        <v>I</v>
      </c>
      <c r="C75" s="56">
        <f t="shared" ref="C75:C106" si="14">1*G75</f>
        <v>55481.481399999997</v>
      </c>
      <c r="D75" s="8" t="str">
        <f t="shared" ref="D75:D106" si="15">VLOOKUP(F75,I$1:J$5,2,FALSE)</f>
        <v>vis</v>
      </c>
      <c r="E75" s="64">
        <f>VLOOKUP(C75,Active!C$21:E$973,3,FALSE)</f>
        <v>22162.998921190756</v>
      </c>
      <c r="F75" s="15" t="s">
        <v>95</v>
      </c>
      <c r="G75" s="8" t="str">
        <f t="shared" ref="G75:G106" si="16">MID(I75,3,LEN(I75)-3)</f>
        <v>55481.4814</v>
      </c>
      <c r="H75" s="56">
        <f t="shared" ref="H75:H106" si="17">1*K75</f>
        <v>6440</v>
      </c>
      <c r="I75" s="65" t="s">
        <v>502</v>
      </c>
      <c r="J75" s="66" t="s">
        <v>503</v>
      </c>
      <c r="K75" s="65" t="s">
        <v>504</v>
      </c>
      <c r="L75" s="65" t="s">
        <v>505</v>
      </c>
      <c r="M75" s="66" t="s">
        <v>239</v>
      </c>
      <c r="N75" s="66" t="s">
        <v>327</v>
      </c>
      <c r="O75" s="67" t="s">
        <v>434</v>
      </c>
      <c r="P75" s="68" t="s">
        <v>506</v>
      </c>
    </row>
    <row r="76" spans="1:16" ht="12.75" customHeight="1" thickBot="1">
      <c r="A76" s="56" t="str">
        <f t="shared" si="12"/>
        <v>BAVM 215 </v>
      </c>
      <c r="B76" s="15" t="str">
        <f t="shared" si="13"/>
        <v>I</v>
      </c>
      <c r="C76" s="56">
        <f t="shared" si="14"/>
        <v>55483.333700000003</v>
      </c>
      <c r="D76" s="8" t="str">
        <f t="shared" si="15"/>
        <v>vis</v>
      </c>
      <c r="E76" s="64">
        <f>VLOOKUP(C76,Active!C$21:E$973,3,FALSE)</f>
        <v>22164.999680492041</v>
      </c>
      <c r="F76" s="15" t="s">
        <v>95</v>
      </c>
      <c r="G76" s="8" t="str">
        <f t="shared" si="16"/>
        <v>55483.3337</v>
      </c>
      <c r="H76" s="56">
        <f t="shared" si="17"/>
        <v>6444</v>
      </c>
      <c r="I76" s="65" t="s">
        <v>507</v>
      </c>
      <c r="J76" s="66" t="s">
        <v>508</v>
      </c>
      <c r="K76" s="65" t="s">
        <v>509</v>
      </c>
      <c r="L76" s="65" t="s">
        <v>510</v>
      </c>
      <c r="M76" s="66" t="s">
        <v>239</v>
      </c>
      <c r="N76" s="66" t="s">
        <v>225</v>
      </c>
      <c r="O76" s="67" t="s">
        <v>511</v>
      </c>
      <c r="P76" s="68" t="s">
        <v>506</v>
      </c>
    </row>
    <row r="77" spans="1:16" ht="12.75" customHeight="1" thickBot="1">
      <c r="A77" s="56" t="str">
        <f t="shared" si="12"/>
        <v>IBVS 5960 </v>
      </c>
      <c r="B77" s="15" t="str">
        <f t="shared" si="13"/>
        <v>I</v>
      </c>
      <c r="C77" s="56">
        <f t="shared" si="14"/>
        <v>55497.684999999998</v>
      </c>
      <c r="D77" s="8" t="str">
        <f t="shared" si="15"/>
        <v>vis</v>
      </c>
      <c r="E77" s="64">
        <f>VLOOKUP(C77,Active!C$21:E$973,3,FALSE)</f>
        <v>22180.501217478723</v>
      </c>
      <c r="F77" s="15" t="s">
        <v>95</v>
      </c>
      <c r="G77" s="8" t="str">
        <f t="shared" si="16"/>
        <v>55497.6850</v>
      </c>
      <c r="H77" s="56">
        <f t="shared" si="17"/>
        <v>6475</v>
      </c>
      <c r="I77" s="65" t="s">
        <v>512</v>
      </c>
      <c r="J77" s="66" t="s">
        <v>513</v>
      </c>
      <c r="K77" s="65" t="s">
        <v>514</v>
      </c>
      <c r="L77" s="65" t="s">
        <v>515</v>
      </c>
      <c r="M77" s="66" t="s">
        <v>239</v>
      </c>
      <c r="N77" s="66" t="s">
        <v>95</v>
      </c>
      <c r="O77" s="67" t="s">
        <v>277</v>
      </c>
      <c r="P77" s="68" t="s">
        <v>516</v>
      </c>
    </row>
    <row r="78" spans="1:16" ht="12.75" customHeight="1" thickBot="1">
      <c r="A78" s="56" t="str">
        <f t="shared" si="12"/>
        <v>OEJV 0160 </v>
      </c>
      <c r="B78" s="15" t="str">
        <f t="shared" si="13"/>
        <v>I</v>
      </c>
      <c r="C78" s="56">
        <f t="shared" si="14"/>
        <v>55819.398880000001</v>
      </c>
      <c r="D78" s="8" t="str">
        <f t="shared" si="15"/>
        <v>vis</v>
      </c>
      <c r="E78" s="64">
        <f>VLOOKUP(C78,Active!C$21:E$973,3,FALSE)</f>
        <v>22528.000023158387</v>
      </c>
      <c r="F78" s="15" t="s">
        <v>95</v>
      </c>
      <c r="G78" s="8" t="str">
        <f t="shared" si="16"/>
        <v>55819.39888</v>
      </c>
      <c r="H78" s="56">
        <f t="shared" si="17"/>
        <v>7170</v>
      </c>
      <c r="I78" s="65" t="s">
        <v>536</v>
      </c>
      <c r="J78" s="66" t="s">
        <v>537</v>
      </c>
      <c r="K78" s="65" t="s">
        <v>538</v>
      </c>
      <c r="L78" s="65" t="s">
        <v>539</v>
      </c>
      <c r="M78" s="66" t="s">
        <v>239</v>
      </c>
      <c r="N78" s="66" t="s">
        <v>521</v>
      </c>
      <c r="O78" s="67" t="s">
        <v>540</v>
      </c>
      <c r="P78" s="68" t="s">
        <v>541</v>
      </c>
    </row>
    <row r="79" spans="1:16" ht="12.75" customHeight="1" thickBot="1">
      <c r="A79" s="56" t="str">
        <f t="shared" si="12"/>
        <v> JAAVSO 40;975 </v>
      </c>
      <c r="B79" s="15" t="str">
        <f t="shared" si="13"/>
        <v>I</v>
      </c>
      <c r="C79" s="56">
        <f t="shared" si="14"/>
        <v>55824.953300000001</v>
      </c>
      <c r="D79" s="8" t="str">
        <f t="shared" si="15"/>
        <v>vis</v>
      </c>
      <c r="E79" s="64">
        <f>VLOOKUP(C79,Active!C$21:E$973,3,FALSE)</f>
        <v>22533.999622293632</v>
      </c>
      <c r="F79" s="15" t="s">
        <v>95</v>
      </c>
      <c r="G79" s="8" t="str">
        <f t="shared" si="16"/>
        <v>55824.9533</v>
      </c>
      <c r="H79" s="56">
        <f t="shared" si="17"/>
        <v>7182</v>
      </c>
      <c r="I79" s="65" t="s">
        <v>542</v>
      </c>
      <c r="J79" s="66" t="s">
        <v>543</v>
      </c>
      <c r="K79" s="65" t="s">
        <v>544</v>
      </c>
      <c r="L79" s="65" t="s">
        <v>545</v>
      </c>
      <c r="M79" s="66" t="s">
        <v>239</v>
      </c>
      <c r="N79" s="66" t="s">
        <v>95</v>
      </c>
      <c r="O79" s="67" t="s">
        <v>546</v>
      </c>
      <c r="P79" s="67" t="s">
        <v>547</v>
      </c>
    </row>
    <row r="80" spans="1:16" ht="12.75" customHeight="1" thickBot="1">
      <c r="A80" s="56" t="str">
        <f t="shared" si="12"/>
        <v>OEJV 0160 </v>
      </c>
      <c r="B80" s="15" t="str">
        <f t="shared" si="13"/>
        <v>I</v>
      </c>
      <c r="C80" s="56">
        <f t="shared" si="14"/>
        <v>55839.302360000001</v>
      </c>
      <c r="D80" s="8" t="str">
        <f t="shared" si="15"/>
        <v>vis</v>
      </c>
      <c r="E80" s="64">
        <f>VLOOKUP(C80,Active!C$21:E$973,3,FALSE)</f>
        <v>22549.498739747392</v>
      </c>
      <c r="F80" s="15" t="s">
        <v>95</v>
      </c>
      <c r="G80" s="8" t="str">
        <f t="shared" si="16"/>
        <v>55839.30236</v>
      </c>
      <c r="H80" s="56">
        <f t="shared" si="17"/>
        <v>7213</v>
      </c>
      <c r="I80" s="65" t="s">
        <v>553</v>
      </c>
      <c r="J80" s="66" t="s">
        <v>554</v>
      </c>
      <c r="K80" s="65" t="s">
        <v>555</v>
      </c>
      <c r="L80" s="65" t="s">
        <v>556</v>
      </c>
      <c r="M80" s="66" t="s">
        <v>239</v>
      </c>
      <c r="N80" s="66" t="s">
        <v>95</v>
      </c>
      <c r="O80" s="67" t="s">
        <v>522</v>
      </c>
      <c r="P80" s="68" t="s">
        <v>541</v>
      </c>
    </row>
    <row r="81" spans="1:16" ht="12.75" customHeight="1" thickBot="1">
      <c r="A81" s="56" t="str">
        <f t="shared" si="12"/>
        <v>OEJV 0160 </v>
      </c>
      <c r="B81" s="15" t="str">
        <f t="shared" si="13"/>
        <v>I</v>
      </c>
      <c r="C81" s="56">
        <f t="shared" si="14"/>
        <v>55839.303370000001</v>
      </c>
      <c r="D81" s="8" t="str">
        <f t="shared" si="15"/>
        <v>vis</v>
      </c>
      <c r="E81" s="64">
        <f>VLOOKUP(C81,Active!C$21:E$973,3,FALSE)</f>
        <v>22549.499830697507</v>
      </c>
      <c r="F81" s="15" t="s">
        <v>95</v>
      </c>
      <c r="G81" s="8" t="str">
        <f t="shared" si="16"/>
        <v>55839.30337</v>
      </c>
      <c r="H81" s="56">
        <f t="shared" si="17"/>
        <v>7213</v>
      </c>
      <c r="I81" s="65" t="s">
        <v>560</v>
      </c>
      <c r="J81" s="66" t="s">
        <v>558</v>
      </c>
      <c r="K81" s="65">
        <v>7213</v>
      </c>
      <c r="L81" s="65" t="s">
        <v>561</v>
      </c>
      <c r="M81" s="66" t="s">
        <v>239</v>
      </c>
      <c r="N81" s="66" t="s">
        <v>521</v>
      </c>
      <c r="O81" s="67" t="s">
        <v>522</v>
      </c>
      <c r="P81" s="68" t="s">
        <v>541</v>
      </c>
    </row>
    <row r="82" spans="1:16" ht="12.75" customHeight="1" thickBot="1">
      <c r="A82" s="56" t="str">
        <f t="shared" si="12"/>
        <v>BAVM 228 </v>
      </c>
      <c r="B82" s="15" t="str">
        <f t="shared" si="13"/>
        <v>I</v>
      </c>
      <c r="C82" s="56">
        <f t="shared" si="14"/>
        <v>55851.340400000001</v>
      </c>
      <c r="D82" s="8" t="str">
        <f t="shared" si="15"/>
        <v>vis</v>
      </c>
      <c r="E82" s="64">
        <f>VLOOKUP(C82,Active!C$21:E$973,3,FALSE)</f>
        <v>22562.501612121829</v>
      </c>
      <c r="F82" s="15" t="s">
        <v>95</v>
      </c>
      <c r="G82" s="8" t="str">
        <f t="shared" si="16"/>
        <v>55851.3404</v>
      </c>
      <c r="H82" s="56">
        <f t="shared" si="17"/>
        <v>7239</v>
      </c>
      <c r="I82" s="65" t="s">
        <v>562</v>
      </c>
      <c r="J82" s="66" t="s">
        <v>563</v>
      </c>
      <c r="K82" s="65">
        <v>7239</v>
      </c>
      <c r="L82" s="65" t="s">
        <v>564</v>
      </c>
      <c r="M82" s="66" t="s">
        <v>239</v>
      </c>
      <c r="N82" s="66" t="s">
        <v>327</v>
      </c>
      <c r="O82" s="67" t="s">
        <v>565</v>
      </c>
      <c r="P82" s="68" t="s">
        <v>566</v>
      </c>
    </row>
    <row r="83" spans="1:16" ht="12.75" customHeight="1" thickBot="1">
      <c r="A83" s="56" t="str">
        <f t="shared" si="12"/>
        <v>OEJV 0160 </v>
      </c>
      <c r="B83" s="15" t="str">
        <f t="shared" si="13"/>
        <v>I</v>
      </c>
      <c r="C83" s="56">
        <f t="shared" si="14"/>
        <v>55869.392039999999</v>
      </c>
      <c r="D83" s="8" t="str">
        <f t="shared" si="15"/>
        <v>vis</v>
      </c>
      <c r="E83" s="64">
        <f>VLOOKUP(C83,Active!C$21:E$973,3,FALSE)</f>
        <v>22582.00006627792</v>
      </c>
      <c r="F83" s="15" t="s">
        <v>95</v>
      </c>
      <c r="G83" s="8" t="str">
        <f t="shared" si="16"/>
        <v>55869.39204</v>
      </c>
      <c r="H83" s="56">
        <f t="shared" si="17"/>
        <v>7278</v>
      </c>
      <c r="I83" s="65" t="s">
        <v>567</v>
      </c>
      <c r="J83" s="66" t="s">
        <v>568</v>
      </c>
      <c r="K83" s="65">
        <v>7278</v>
      </c>
      <c r="L83" s="65" t="s">
        <v>569</v>
      </c>
      <c r="M83" s="66" t="s">
        <v>239</v>
      </c>
      <c r="N83" s="66" t="s">
        <v>521</v>
      </c>
      <c r="O83" s="67" t="s">
        <v>570</v>
      </c>
      <c r="P83" s="68" t="s">
        <v>541</v>
      </c>
    </row>
    <row r="84" spans="1:16" ht="12.75" customHeight="1" thickBot="1">
      <c r="A84" s="56" t="str">
        <f t="shared" si="12"/>
        <v>OEJV 0160 </v>
      </c>
      <c r="B84" s="15" t="str">
        <f t="shared" si="13"/>
        <v>I</v>
      </c>
      <c r="C84" s="56">
        <f t="shared" si="14"/>
        <v>55881.429320000003</v>
      </c>
      <c r="D84" s="8" t="str">
        <f t="shared" si="15"/>
        <v>vis</v>
      </c>
      <c r="E84" s="64">
        <f>VLOOKUP(C84,Active!C$21:E$973,3,FALSE)</f>
        <v>22595.002117739401</v>
      </c>
      <c r="F84" s="15" t="s">
        <v>95</v>
      </c>
      <c r="G84" s="8" t="str">
        <f t="shared" si="16"/>
        <v>55881.42932</v>
      </c>
      <c r="H84" s="56">
        <f t="shared" si="17"/>
        <v>7304</v>
      </c>
      <c r="I84" s="65" t="s">
        <v>577</v>
      </c>
      <c r="J84" s="66" t="s">
        <v>578</v>
      </c>
      <c r="K84" s="65">
        <v>7304</v>
      </c>
      <c r="L84" s="65" t="s">
        <v>579</v>
      </c>
      <c r="M84" s="66" t="s">
        <v>239</v>
      </c>
      <c r="N84" s="66" t="s">
        <v>95</v>
      </c>
      <c r="O84" s="67" t="s">
        <v>580</v>
      </c>
      <c r="P84" s="68" t="s">
        <v>541</v>
      </c>
    </row>
    <row r="85" spans="1:16" ht="12.75" customHeight="1" thickBot="1">
      <c r="A85" s="56" t="str">
        <f t="shared" si="12"/>
        <v> JAAVSO 41;122 </v>
      </c>
      <c r="B85" s="15" t="str">
        <f t="shared" si="13"/>
        <v>I</v>
      </c>
      <c r="C85" s="56">
        <f t="shared" si="14"/>
        <v>55930.494599999998</v>
      </c>
      <c r="D85" s="8" t="str">
        <f t="shared" si="15"/>
        <v>vis</v>
      </c>
      <c r="E85" s="64">
        <f>VLOOKUP(C85,Active!C$21:E$973,3,FALSE)</f>
        <v>22647.999912551168</v>
      </c>
      <c r="F85" s="15" t="s">
        <v>95</v>
      </c>
      <c r="G85" s="8" t="str">
        <f t="shared" si="16"/>
        <v>55930.4946</v>
      </c>
      <c r="H85" s="56">
        <f t="shared" si="17"/>
        <v>7410</v>
      </c>
      <c r="I85" s="65" t="s">
        <v>581</v>
      </c>
      <c r="J85" s="66" t="s">
        <v>582</v>
      </c>
      <c r="K85" s="65">
        <v>7410</v>
      </c>
      <c r="L85" s="65" t="s">
        <v>583</v>
      </c>
      <c r="M85" s="66" t="s">
        <v>239</v>
      </c>
      <c r="N85" s="66" t="s">
        <v>95</v>
      </c>
      <c r="O85" s="67" t="s">
        <v>460</v>
      </c>
      <c r="P85" s="67" t="s">
        <v>584</v>
      </c>
    </row>
    <row r="86" spans="1:16" ht="12.75" customHeight="1" thickBot="1">
      <c r="A86" s="56" t="str">
        <f t="shared" si="12"/>
        <v>BAVM 231 </v>
      </c>
      <c r="B86" s="15" t="str">
        <f t="shared" si="13"/>
        <v>I</v>
      </c>
      <c r="C86" s="56">
        <f t="shared" si="14"/>
        <v>56188.3318</v>
      </c>
      <c r="D86" s="8" t="str">
        <f t="shared" si="15"/>
        <v>vis</v>
      </c>
      <c r="E86" s="64">
        <f>VLOOKUP(C86,Active!C$21:E$973,3,FALSE)</f>
        <v>22926.502410049219</v>
      </c>
      <c r="F86" s="15" t="s">
        <v>95</v>
      </c>
      <c r="G86" s="8" t="str">
        <f t="shared" si="16"/>
        <v>56188.3318</v>
      </c>
      <c r="H86" s="56">
        <f t="shared" si="17"/>
        <v>7967</v>
      </c>
      <c r="I86" s="65" t="s">
        <v>585</v>
      </c>
      <c r="J86" s="66" t="s">
        <v>586</v>
      </c>
      <c r="K86" s="65">
        <v>7967</v>
      </c>
      <c r="L86" s="65" t="s">
        <v>587</v>
      </c>
      <c r="M86" s="66" t="s">
        <v>239</v>
      </c>
      <c r="N86" s="66" t="s">
        <v>327</v>
      </c>
      <c r="O86" s="67" t="s">
        <v>434</v>
      </c>
      <c r="P86" s="68" t="s">
        <v>588</v>
      </c>
    </row>
    <row r="87" spans="1:16" ht="12.75" customHeight="1" thickBot="1">
      <c r="A87" s="56" t="str">
        <f t="shared" si="12"/>
        <v>IBVS 6042 </v>
      </c>
      <c r="B87" s="15" t="str">
        <f t="shared" si="13"/>
        <v>I</v>
      </c>
      <c r="C87" s="56">
        <f t="shared" si="14"/>
        <v>56233.697899999999</v>
      </c>
      <c r="D87" s="8" t="str">
        <f t="shared" si="15"/>
        <v>vis</v>
      </c>
      <c r="E87" s="64">
        <f>VLOOKUP(C87,Active!C$21:E$973,3,FALSE)</f>
        <v>22975.504540663987</v>
      </c>
      <c r="F87" s="15" t="s">
        <v>95</v>
      </c>
      <c r="G87" s="8" t="str">
        <f t="shared" si="16"/>
        <v>56233.6979</v>
      </c>
      <c r="H87" s="56">
        <f t="shared" si="17"/>
        <v>8065</v>
      </c>
      <c r="I87" s="65" t="s">
        <v>589</v>
      </c>
      <c r="J87" s="66" t="s">
        <v>590</v>
      </c>
      <c r="K87" s="65">
        <v>8065</v>
      </c>
      <c r="L87" s="65" t="s">
        <v>583</v>
      </c>
      <c r="M87" s="66" t="s">
        <v>239</v>
      </c>
      <c r="N87" s="66" t="s">
        <v>95</v>
      </c>
      <c r="O87" s="67" t="s">
        <v>277</v>
      </c>
      <c r="P87" s="68" t="s">
        <v>591</v>
      </c>
    </row>
    <row r="88" spans="1:16" ht="12.75" customHeight="1" thickBot="1">
      <c r="A88" s="56" t="str">
        <f t="shared" si="12"/>
        <v>BAVM 231 </v>
      </c>
      <c r="B88" s="15" t="str">
        <f t="shared" si="13"/>
        <v>I</v>
      </c>
      <c r="C88" s="56">
        <f t="shared" si="14"/>
        <v>56238.325599999996</v>
      </c>
      <c r="D88" s="8" t="str">
        <f t="shared" si="15"/>
        <v>vis</v>
      </c>
      <c r="E88" s="64">
        <f>VLOOKUP(C88,Active!C$21:E$973,3,FALSE)</f>
        <v>22980.50314446387</v>
      </c>
      <c r="F88" s="15" t="s">
        <v>95</v>
      </c>
      <c r="G88" s="8" t="str">
        <f t="shared" si="16"/>
        <v>56238.3256</v>
      </c>
      <c r="H88" s="56">
        <f t="shared" si="17"/>
        <v>8075</v>
      </c>
      <c r="I88" s="65" t="s">
        <v>592</v>
      </c>
      <c r="J88" s="66" t="s">
        <v>593</v>
      </c>
      <c r="K88" s="65">
        <v>8075</v>
      </c>
      <c r="L88" s="65" t="s">
        <v>587</v>
      </c>
      <c r="M88" s="66" t="s">
        <v>239</v>
      </c>
      <c r="N88" s="66" t="s">
        <v>225</v>
      </c>
      <c r="O88" s="67" t="s">
        <v>511</v>
      </c>
      <c r="P88" s="68" t="s">
        <v>588</v>
      </c>
    </row>
    <row r="89" spans="1:16" ht="12.75" customHeight="1" thickBot="1">
      <c r="A89" s="56" t="str">
        <f t="shared" si="12"/>
        <v>BAVM 231 </v>
      </c>
      <c r="B89" s="15" t="str">
        <f t="shared" si="13"/>
        <v>I</v>
      </c>
      <c r="C89" s="56">
        <f t="shared" si="14"/>
        <v>56238.331700000002</v>
      </c>
      <c r="D89" s="8" t="str">
        <f t="shared" si="15"/>
        <v>vis</v>
      </c>
      <c r="E89" s="64">
        <f>VLOOKUP(C89,Active!C$21:E$973,3,FALSE)</f>
        <v>22980.509733370502</v>
      </c>
      <c r="F89" s="15" t="s">
        <v>95</v>
      </c>
      <c r="G89" s="8" t="str">
        <f t="shared" si="16"/>
        <v>56238.3317</v>
      </c>
      <c r="H89" s="56">
        <f t="shared" si="17"/>
        <v>8075</v>
      </c>
      <c r="I89" s="65" t="s">
        <v>594</v>
      </c>
      <c r="J89" s="66" t="s">
        <v>595</v>
      </c>
      <c r="K89" s="65">
        <v>8075</v>
      </c>
      <c r="L89" s="65" t="s">
        <v>596</v>
      </c>
      <c r="M89" s="66" t="s">
        <v>239</v>
      </c>
      <c r="N89" s="66" t="s">
        <v>225</v>
      </c>
      <c r="O89" s="67" t="s">
        <v>371</v>
      </c>
      <c r="P89" s="68" t="s">
        <v>588</v>
      </c>
    </row>
    <row r="90" spans="1:16" ht="12.75" customHeight="1" thickBot="1">
      <c r="A90" s="56" t="str">
        <f t="shared" si="12"/>
        <v>BAVM 231 </v>
      </c>
      <c r="B90" s="15" t="str">
        <f t="shared" si="13"/>
        <v>I</v>
      </c>
      <c r="C90" s="56">
        <f t="shared" si="14"/>
        <v>56245.270299999996</v>
      </c>
      <c r="D90" s="8" t="str">
        <f t="shared" si="15"/>
        <v>vis</v>
      </c>
      <c r="E90" s="64">
        <f>VLOOKUP(C90,Active!C$21:E$973,3,FALSE)</f>
        <v>22988.004452631871</v>
      </c>
      <c r="F90" s="15" t="s">
        <v>95</v>
      </c>
      <c r="G90" s="8" t="str">
        <f t="shared" si="16"/>
        <v>56245.2703</v>
      </c>
      <c r="H90" s="56">
        <f t="shared" si="17"/>
        <v>8090</v>
      </c>
      <c r="I90" s="65" t="s">
        <v>597</v>
      </c>
      <c r="J90" s="66" t="s">
        <v>598</v>
      </c>
      <c r="K90" s="65">
        <v>8090</v>
      </c>
      <c r="L90" s="65" t="s">
        <v>599</v>
      </c>
      <c r="M90" s="66" t="s">
        <v>239</v>
      </c>
      <c r="N90" s="66" t="s">
        <v>225</v>
      </c>
      <c r="O90" s="67" t="s">
        <v>371</v>
      </c>
      <c r="P90" s="68" t="s">
        <v>588</v>
      </c>
    </row>
    <row r="91" spans="1:16" ht="12.75" customHeight="1" thickBot="1">
      <c r="A91" s="56" t="str">
        <f t="shared" si="12"/>
        <v>OEJV 0160 </v>
      </c>
      <c r="B91" s="15" t="str">
        <f t="shared" si="13"/>
        <v>I</v>
      </c>
      <c r="C91" s="56">
        <f t="shared" si="14"/>
        <v>56252.2143</v>
      </c>
      <c r="D91" s="8" t="str">
        <f t="shared" si="15"/>
        <v>vis</v>
      </c>
      <c r="E91" s="64">
        <f>VLOOKUP(C91,Active!C$21:E$973,3,FALSE)</f>
        <v>22995.505004695839</v>
      </c>
      <c r="F91" s="15" t="s">
        <v>95</v>
      </c>
      <c r="G91" s="8" t="str">
        <f t="shared" si="16"/>
        <v>56252.2143</v>
      </c>
      <c r="H91" s="56">
        <f t="shared" si="17"/>
        <v>8105</v>
      </c>
      <c r="I91" s="65" t="s">
        <v>600</v>
      </c>
      <c r="J91" s="66" t="s">
        <v>601</v>
      </c>
      <c r="K91" s="65">
        <v>8105</v>
      </c>
      <c r="L91" s="65" t="s">
        <v>573</v>
      </c>
      <c r="M91" s="66" t="s">
        <v>239</v>
      </c>
      <c r="N91" s="66" t="s">
        <v>521</v>
      </c>
      <c r="O91" s="67" t="s">
        <v>522</v>
      </c>
      <c r="P91" s="68" t="s">
        <v>541</v>
      </c>
    </row>
    <row r="92" spans="1:16" ht="12.75" customHeight="1" thickBot="1">
      <c r="A92" s="56" t="str">
        <f t="shared" si="12"/>
        <v>OEJV 0160 </v>
      </c>
      <c r="B92" s="15" t="str">
        <f t="shared" si="13"/>
        <v>I</v>
      </c>
      <c r="C92" s="56">
        <f t="shared" si="14"/>
        <v>56252.214460000003</v>
      </c>
      <c r="D92" s="8" t="str">
        <f t="shared" si="15"/>
        <v>vis</v>
      </c>
      <c r="E92" s="64">
        <f>VLOOKUP(C92,Active!C$21:E$973,3,FALSE)</f>
        <v>22995.505177519623</v>
      </c>
      <c r="F92" s="15" t="s">
        <v>95</v>
      </c>
      <c r="G92" s="8" t="str">
        <f t="shared" si="16"/>
        <v>56252.21446</v>
      </c>
      <c r="H92" s="56">
        <f t="shared" si="17"/>
        <v>8105</v>
      </c>
      <c r="I92" s="65" t="s">
        <v>602</v>
      </c>
      <c r="J92" s="66" t="s">
        <v>601</v>
      </c>
      <c r="K92" s="65">
        <v>8105</v>
      </c>
      <c r="L92" s="65" t="s">
        <v>603</v>
      </c>
      <c r="M92" s="66" t="s">
        <v>239</v>
      </c>
      <c r="N92" s="66" t="s">
        <v>95</v>
      </c>
      <c r="O92" s="67" t="s">
        <v>522</v>
      </c>
      <c r="P92" s="68" t="s">
        <v>541</v>
      </c>
    </row>
    <row r="93" spans="1:16" ht="12.75" customHeight="1" thickBot="1">
      <c r="A93" s="56" t="str">
        <f t="shared" si="12"/>
        <v>OEJV 0160 </v>
      </c>
      <c r="B93" s="15" t="str">
        <f t="shared" si="13"/>
        <v>I</v>
      </c>
      <c r="C93" s="56">
        <f t="shared" si="14"/>
        <v>56252.21499</v>
      </c>
      <c r="D93" s="8" t="str">
        <f t="shared" si="15"/>
        <v>vis</v>
      </c>
      <c r="E93" s="64">
        <f>VLOOKUP(C93,Active!C$21:E$973,3,FALSE)</f>
        <v>22995.505749998392</v>
      </c>
      <c r="F93" s="15" t="s">
        <v>95</v>
      </c>
      <c r="G93" s="8" t="str">
        <f t="shared" si="16"/>
        <v>56252.21499</v>
      </c>
      <c r="H93" s="56">
        <f t="shared" si="17"/>
        <v>8105</v>
      </c>
      <c r="I93" s="65" t="s">
        <v>604</v>
      </c>
      <c r="J93" s="66" t="s">
        <v>605</v>
      </c>
      <c r="K93" s="65">
        <v>8105</v>
      </c>
      <c r="L93" s="65" t="s">
        <v>606</v>
      </c>
      <c r="M93" s="66" t="s">
        <v>239</v>
      </c>
      <c r="N93" s="66" t="s">
        <v>47</v>
      </c>
      <c r="O93" s="67" t="s">
        <v>522</v>
      </c>
      <c r="P93" s="68" t="s">
        <v>541</v>
      </c>
    </row>
    <row r="94" spans="1:16" ht="12.75" customHeight="1" thickBot="1">
      <c r="A94" s="56" t="str">
        <f t="shared" si="12"/>
        <v>BAVM 231 </v>
      </c>
      <c r="B94" s="15" t="str">
        <f t="shared" si="13"/>
        <v>II</v>
      </c>
      <c r="C94" s="56">
        <f t="shared" si="14"/>
        <v>56254.293299999998</v>
      </c>
      <c r="D94" s="8" t="str">
        <f t="shared" si="15"/>
        <v>vis</v>
      </c>
      <c r="E94" s="64">
        <f>VLOOKUP(C94,Active!C$21:E$973,3,FALSE)</f>
        <v>22997.750633690794</v>
      </c>
      <c r="F94" s="15" t="s">
        <v>95</v>
      </c>
      <c r="G94" s="8" t="str">
        <f t="shared" si="16"/>
        <v>56254.2933</v>
      </c>
      <c r="H94" s="56">
        <f t="shared" si="17"/>
        <v>8109.5</v>
      </c>
      <c r="I94" s="65" t="s">
        <v>607</v>
      </c>
      <c r="J94" s="66" t="s">
        <v>608</v>
      </c>
      <c r="K94" s="65">
        <v>8109.5</v>
      </c>
      <c r="L94" s="65" t="s">
        <v>609</v>
      </c>
      <c r="M94" s="66" t="s">
        <v>239</v>
      </c>
      <c r="N94" s="66" t="s">
        <v>225</v>
      </c>
      <c r="O94" s="67" t="s">
        <v>371</v>
      </c>
      <c r="P94" s="68" t="s">
        <v>588</v>
      </c>
    </row>
    <row r="95" spans="1:16" ht="12.75" customHeight="1" thickBot="1">
      <c r="A95" s="56" t="str">
        <f t="shared" si="12"/>
        <v>OEJV 0160 </v>
      </c>
      <c r="B95" s="15" t="str">
        <f t="shared" si="13"/>
        <v>I</v>
      </c>
      <c r="C95" s="56">
        <f t="shared" si="14"/>
        <v>56263.323389999998</v>
      </c>
      <c r="D95" s="8" t="str">
        <f t="shared" si="15"/>
        <v>vis</v>
      </c>
      <c r="E95" s="64">
        <f>VLOOKUP(C95,Active!C$21:E$973,3,FALSE)</f>
        <v>23007.504473003475</v>
      </c>
      <c r="F95" s="15" t="s">
        <v>95</v>
      </c>
      <c r="G95" s="8" t="str">
        <f t="shared" si="16"/>
        <v>56263.32339</v>
      </c>
      <c r="H95" s="56">
        <f t="shared" si="17"/>
        <v>8129</v>
      </c>
      <c r="I95" s="65" t="s">
        <v>610</v>
      </c>
      <c r="J95" s="66" t="s">
        <v>611</v>
      </c>
      <c r="K95" s="65">
        <v>8129</v>
      </c>
      <c r="L95" s="65" t="s">
        <v>612</v>
      </c>
      <c r="M95" s="66" t="s">
        <v>239</v>
      </c>
      <c r="N95" s="66" t="s">
        <v>47</v>
      </c>
      <c r="O95" s="67" t="s">
        <v>522</v>
      </c>
      <c r="P95" s="68" t="s">
        <v>541</v>
      </c>
    </row>
    <row r="96" spans="1:16" ht="12.75" customHeight="1" thickBot="1">
      <c r="A96" s="56" t="str">
        <f t="shared" si="12"/>
        <v>OEJV 0160 </v>
      </c>
      <c r="B96" s="15" t="str">
        <f t="shared" si="13"/>
        <v>I</v>
      </c>
      <c r="C96" s="56">
        <f t="shared" si="14"/>
        <v>56263.323429999997</v>
      </c>
      <c r="D96" s="8" t="str">
        <f t="shared" si="15"/>
        <v>vis</v>
      </c>
      <c r="E96" s="64">
        <f>VLOOKUP(C96,Active!C$21:E$973,3,FALSE)</f>
        <v>23007.504516209421</v>
      </c>
      <c r="F96" s="15" t="s">
        <v>95</v>
      </c>
      <c r="G96" s="8" t="str">
        <f t="shared" si="16"/>
        <v>56263.32343</v>
      </c>
      <c r="H96" s="56">
        <f t="shared" si="17"/>
        <v>8129</v>
      </c>
      <c r="I96" s="65" t="s">
        <v>613</v>
      </c>
      <c r="J96" s="66" t="s">
        <v>611</v>
      </c>
      <c r="K96" s="65">
        <v>8129</v>
      </c>
      <c r="L96" s="65" t="s">
        <v>614</v>
      </c>
      <c r="M96" s="66" t="s">
        <v>239</v>
      </c>
      <c r="N96" s="66" t="s">
        <v>521</v>
      </c>
      <c r="O96" s="67" t="s">
        <v>522</v>
      </c>
      <c r="P96" s="68" t="s">
        <v>541</v>
      </c>
    </row>
    <row r="97" spans="1:16" ht="12.75" customHeight="1" thickBot="1">
      <c r="A97" s="56" t="str">
        <f t="shared" si="12"/>
        <v>OEJV 0160 </v>
      </c>
      <c r="B97" s="15" t="str">
        <f t="shared" si="13"/>
        <v>I</v>
      </c>
      <c r="C97" s="56">
        <f t="shared" si="14"/>
        <v>56263.323479999999</v>
      </c>
      <c r="D97" s="8" t="str">
        <f t="shared" si="15"/>
        <v>vis</v>
      </c>
      <c r="E97" s="64">
        <f>VLOOKUP(C97,Active!C$21:E$973,3,FALSE)</f>
        <v>23007.504570216854</v>
      </c>
      <c r="F97" s="15" t="s">
        <v>95</v>
      </c>
      <c r="G97" s="8" t="str">
        <f t="shared" si="16"/>
        <v>56263.32348</v>
      </c>
      <c r="H97" s="56">
        <f t="shared" si="17"/>
        <v>8129</v>
      </c>
      <c r="I97" s="65" t="s">
        <v>615</v>
      </c>
      <c r="J97" s="66" t="s">
        <v>611</v>
      </c>
      <c r="K97" s="65">
        <v>8129</v>
      </c>
      <c r="L97" s="65" t="s">
        <v>616</v>
      </c>
      <c r="M97" s="66" t="s">
        <v>239</v>
      </c>
      <c r="N97" s="66" t="s">
        <v>95</v>
      </c>
      <c r="O97" s="67" t="s">
        <v>522</v>
      </c>
      <c r="P97" s="68" t="s">
        <v>541</v>
      </c>
    </row>
    <row r="98" spans="1:16" ht="12.75" customHeight="1" thickBot="1">
      <c r="A98" s="56" t="str">
        <f t="shared" si="12"/>
        <v>OEJV 0160 </v>
      </c>
      <c r="B98" s="15" t="str">
        <f t="shared" si="13"/>
        <v>I</v>
      </c>
      <c r="C98" s="56">
        <f t="shared" si="14"/>
        <v>56536.439449999998</v>
      </c>
      <c r="D98" s="8" t="str">
        <f t="shared" si="15"/>
        <v>vis</v>
      </c>
      <c r="E98" s="64">
        <f>VLOOKUP(C98,Active!C$21:E$973,3,FALSE)</f>
        <v>23302.510410148418</v>
      </c>
      <c r="F98" s="15" t="s">
        <v>95</v>
      </c>
      <c r="G98" s="8" t="str">
        <f t="shared" si="16"/>
        <v>56536.43945</v>
      </c>
      <c r="H98" s="56">
        <f t="shared" si="17"/>
        <v>8719</v>
      </c>
      <c r="I98" s="65" t="s">
        <v>617</v>
      </c>
      <c r="J98" s="66" t="s">
        <v>618</v>
      </c>
      <c r="K98" s="65">
        <v>8719</v>
      </c>
      <c r="L98" s="65" t="s">
        <v>619</v>
      </c>
      <c r="M98" s="66" t="s">
        <v>239</v>
      </c>
      <c r="N98" s="66" t="s">
        <v>95</v>
      </c>
      <c r="O98" s="67" t="s">
        <v>580</v>
      </c>
      <c r="P98" s="68" t="s">
        <v>541</v>
      </c>
    </row>
    <row r="99" spans="1:16" ht="12.75" customHeight="1" thickBot="1">
      <c r="A99" s="56" t="str">
        <f t="shared" si="12"/>
        <v> JAAVSO 41;328 </v>
      </c>
      <c r="B99" s="15" t="str">
        <f t="shared" si="13"/>
        <v>I</v>
      </c>
      <c r="C99" s="56">
        <f t="shared" si="14"/>
        <v>56538.754500000003</v>
      </c>
      <c r="D99" s="8" t="str">
        <f t="shared" si="15"/>
        <v>vis</v>
      </c>
      <c r="E99" s="64">
        <f>VLOOKUP(C99,Active!C$21:E$973,3,FALSE)</f>
        <v>23305.01100822672</v>
      </c>
      <c r="F99" s="15" t="s">
        <v>95</v>
      </c>
      <c r="G99" s="8" t="str">
        <f t="shared" si="16"/>
        <v>56538.7545</v>
      </c>
      <c r="H99" s="56">
        <f t="shared" si="17"/>
        <v>8724</v>
      </c>
      <c r="I99" s="65" t="s">
        <v>620</v>
      </c>
      <c r="J99" s="66" t="s">
        <v>621</v>
      </c>
      <c r="K99" s="65">
        <v>8724</v>
      </c>
      <c r="L99" s="65" t="s">
        <v>622</v>
      </c>
      <c r="M99" s="66" t="s">
        <v>239</v>
      </c>
      <c r="N99" s="66" t="s">
        <v>95</v>
      </c>
      <c r="O99" s="67" t="s">
        <v>623</v>
      </c>
      <c r="P99" s="67" t="s">
        <v>624</v>
      </c>
    </row>
    <row r="100" spans="1:16" ht="12.75" customHeight="1" thickBot="1">
      <c r="A100" s="56" t="str">
        <f t="shared" si="12"/>
        <v>BAVM 234 </v>
      </c>
      <c r="B100" s="15" t="str">
        <f t="shared" si="13"/>
        <v>I</v>
      </c>
      <c r="C100" s="56">
        <f t="shared" si="14"/>
        <v>56569.306100000002</v>
      </c>
      <c r="D100" s="8" t="str">
        <f t="shared" si="15"/>
        <v>vis</v>
      </c>
      <c r="E100" s="64">
        <f>VLOOKUP(C100,Active!C$21:E$973,3,FALSE)</f>
        <v>23338.011277010901</v>
      </c>
      <c r="F100" s="15" t="s">
        <v>95</v>
      </c>
      <c r="G100" s="8" t="str">
        <f t="shared" si="16"/>
        <v>56569.3061</v>
      </c>
      <c r="H100" s="56">
        <f t="shared" si="17"/>
        <v>8790</v>
      </c>
      <c r="I100" s="65" t="s">
        <v>625</v>
      </c>
      <c r="J100" s="66" t="s">
        <v>626</v>
      </c>
      <c r="K100" s="65">
        <v>8790</v>
      </c>
      <c r="L100" s="65" t="s">
        <v>627</v>
      </c>
      <c r="M100" s="66" t="s">
        <v>239</v>
      </c>
      <c r="N100" s="66" t="s">
        <v>225</v>
      </c>
      <c r="O100" s="67" t="s">
        <v>423</v>
      </c>
      <c r="P100" s="68" t="s">
        <v>424</v>
      </c>
    </row>
    <row r="101" spans="1:16" ht="12.75" customHeight="1" thickBot="1">
      <c r="A101" s="56" t="str">
        <f t="shared" si="12"/>
        <v>BAVM 234 </v>
      </c>
      <c r="B101" s="15" t="str">
        <f t="shared" si="13"/>
        <v>I</v>
      </c>
      <c r="C101" s="56">
        <f t="shared" si="14"/>
        <v>56637.352800000001</v>
      </c>
      <c r="D101" s="8" t="str">
        <f t="shared" si="15"/>
        <v>vis</v>
      </c>
      <c r="E101" s="64">
        <f>VLOOKUP(C101,Active!C$21:E$973,3,FALSE)</f>
        <v>23411.51182656892</v>
      </c>
      <c r="F101" s="15" t="s">
        <v>95</v>
      </c>
      <c r="G101" s="8" t="str">
        <f t="shared" si="16"/>
        <v>56637.3528</v>
      </c>
      <c r="H101" s="56">
        <f t="shared" si="17"/>
        <v>8937</v>
      </c>
      <c r="I101" s="65" t="s">
        <v>628</v>
      </c>
      <c r="J101" s="66" t="s">
        <v>629</v>
      </c>
      <c r="K101" s="65">
        <v>8937</v>
      </c>
      <c r="L101" s="65" t="s">
        <v>545</v>
      </c>
      <c r="M101" s="66" t="s">
        <v>239</v>
      </c>
      <c r="N101" s="66" t="s">
        <v>225</v>
      </c>
      <c r="O101" s="67" t="s">
        <v>511</v>
      </c>
      <c r="P101" s="68" t="s">
        <v>424</v>
      </c>
    </row>
    <row r="102" spans="1:16" ht="12.75" customHeight="1" thickBot="1">
      <c r="A102" s="56" t="str">
        <f t="shared" si="12"/>
        <v>IBVS 6125 </v>
      </c>
      <c r="B102" s="15" t="str">
        <f t="shared" si="13"/>
        <v>I</v>
      </c>
      <c r="C102" s="56">
        <f t="shared" si="14"/>
        <v>56847.51139</v>
      </c>
      <c r="D102" s="8" t="str">
        <f t="shared" si="15"/>
        <v>vis</v>
      </c>
      <c r="E102" s="64">
        <f>VLOOKUP(C102,Active!C$21:E$973,3,FALSE)</f>
        <v>23638.514338951416</v>
      </c>
      <c r="F102" s="15" t="s">
        <v>95</v>
      </c>
      <c r="G102" s="8" t="str">
        <f t="shared" si="16"/>
        <v>56847.51139</v>
      </c>
      <c r="H102" s="56">
        <f t="shared" si="17"/>
        <v>9391</v>
      </c>
      <c r="I102" s="65" t="s">
        <v>630</v>
      </c>
      <c r="J102" s="66" t="s">
        <v>631</v>
      </c>
      <c r="K102" s="65">
        <v>9391</v>
      </c>
      <c r="L102" s="65" t="s">
        <v>632</v>
      </c>
      <c r="M102" s="66" t="s">
        <v>239</v>
      </c>
      <c r="N102" s="66" t="s">
        <v>633</v>
      </c>
      <c r="O102" s="67" t="s">
        <v>634</v>
      </c>
      <c r="P102" s="68" t="s">
        <v>635</v>
      </c>
    </row>
    <row r="103" spans="1:16" ht="12.75" customHeight="1" thickBot="1">
      <c r="A103" s="56" t="str">
        <f t="shared" si="12"/>
        <v>BAVM 239 </v>
      </c>
      <c r="B103" s="15" t="str">
        <f t="shared" si="13"/>
        <v>I</v>
      </c>
      <c r="C103" s="56">
        <f t="shared" si="14"/>
        <v>56924.352800000001</v>
      </c>
      <c r="D103" s="8" t="str">
        <f t="shared" si="15"/>
        <v>vis</v>
      </c>
      <c r="E103" s="64">
        <f>VLOOKUP(C103,Active!C$21:E$973,3,FALSE)</f>
        <v>23721.514482438361</v>
      </c>
      <c r="F103" s="15" t="s">
        <v>95</v>
      </c>
      <c r="G103" s="8" t="str">
        <f t="shared" si="16"/>
        <v>56924.3528</v>
      </c>
      <c r="H103" s="56">
        <f t="shared" si="17"/>
        <v>9557</v>
      </c>
      <c r="I103" s="65" t="s">
        <v>636</v>
      </c>
      <c r="J103" s="66" t="s">
        <v>637</v>
      </c>
      <c r="K103" s="65">
        <v>9557</v>
      </c>
      <c r="L103" s="65" t="s">
        <v>638</v>
      </c>
      <c r="M103" s="66" t="s">
        <v>239</v>
      </c>
      <c r="N103" s="66" t="s">
        <v>225</v>
      </c>
      <c r="O103" s="67" t="s">
        <v>511</v>
      </c>
      <c r="P103" s="68" t="s">
        <v>639</v>
      </c>
    </row>
    <row r="104" spans="1:16" ht="12.75" customHeight="1" thickBot="1">
      <c r="A104" s="56" t="str">
        <f t="shared" si="12"/>
        <v> PSMO 16.250 </v>
      </c>
      <c r="B104" s="15" t="str">
        <f t="shared" si="13"/>
        <v>I</v>
      </c>
      <c r="C104" s="56">
        <f t="shared" si="14"/>
        <v>27784.179</v>
      </c>
      <c r="D104" s="8" t="str">
        <f t="shared" si="15"/>
        <v>vis</v>
      </c>
      <c r="E104" s="64">
        <f>VLOOKUP(C104,Active!C$21:E$973,3,FALSE)</f>
        <v>-7754.2042300953344</v>
      </c>
      <c r="F104" s="15" t="s">
        <v>95</v>
      </c>
      <c r="G104" s="8" t="str">
        <f t="shared" si="16"/>
        <v>27784.179</v>
      </c>
      <c r="H104" s="56">
        <f t="shared" si="17"/>
        <v>-53394</v>
      </c>
      <c r="I104" s="65" t="s">
        <v>98</v>
      </c>
      <c r="J104" s="66" t="s">
        <v>99</v>
      </c>
      <c r="K104" s="65">
        <v>-53394</v>
      </c>
      <c r="L104" s="65" t="s">
        <v>100</v>
      </c>
      <c r="M104" s="66" t="s">
        <v>97</v>
      </c>
      <c r="N104" s="66"/>
      <c r="O104" s="67" t="s">
        <v>101</v>
      </c>
      <c r="P104" s="67" t="s">
        <v>102</v>
      </c>
    </row>
    <row r="105" spans="1:16" ht="12.75" customHeight="1" thickBot="1">
      <c r="A105" s="56" t="str">
        <f t="shared" si="12"/>
        <v> PSMO 16.250 </v>
      </c>
      <c r="B105" s="15" t="str">
        <f t="shared" si="13"/>
        <v>I</v>
      </c>
      <c r="C105" s="56">
        <f t="shared" si="14"/>
        <v>28081.353999999999</v>
      </c>
      <c r="D105" s="8" t="str">
        <f t="shared" si="15"/>
        <v>vis</v>
      </c>
      <c r="E105" s="64">
        <f>VLOOKUP(C105,Active!C$21:E$973,3,FALSE)</f>
        <v>-7433.2110619489877</v>
      </c>
      <c r="F105" s="15" t="s">
        <v>95</v>
      </c>
      <c r="G105" s="8" t="str">
        <f t="shared" si="16"/>
        <v>28081.354</v>
      </c>
      <c r="H105" s="56">
        <f t="shared" si="17"/>
        <v>-52752</v>
      </c>
      <c r="I105" s="65" t="s">
        <v>103</v>
      </c>
      <c r="J105" s="66" t="s">
        <v>104</v>
      </c>
      <c r="K105" s="65">
        <v>-52752</v>
      </c>
      <c r="L105" s="65" t="s">
        <v>105</v>
      </c>
      <c r="M105" s="66" t="s">
        <v>97</v>
      </c>
      <c r="N105" s="66"/>
      <c r="O105" s="67" t="s">
        <v>101</v>
      </c>
      <c r="P105" s="67" t="s">
        <v>102</v>
      </c>
    </row>
    <row r="106" spans="1:16" ht="12.75" customHeight="1" thickBot="1">
      <c r="A106" s="56" t="str">
        <f t="shared" si="12"/>
        <v> PSMO 16.250 </v>
      </c>
      <c r="B106" s="15" t="str">
        <f t="shared" si="13"/>
        <v>I</v>
      </c>
      <c r="C106" s="56">
        <f t="shared" si="14"/>
        <v>28749.328000000001</v>
      </c>
      <c r="D106" s="8" t="str">
        <f t="shared" si="15"/>
        <v>vis</v>
      </c>
      <c r="E106" s="64">
        <f>VLOOKUP(C106,Active!C$21:E$973,3,FALSE)</f>
        <v>-6711.6998631624501</v>
      </c>
      <c r="F106" s="15" t="s">
        <v>95</v>
      </c>
      <c r="G106" s="8" t="str">
        <f t="shared" si="16"/>
        <v>28749.328</v>
      </c>
      <c r="H106" s="56">
        <f t="shared" si="17"/>
        <v>-51309</v>
      </c>
      <c r="I106" s="65" t="s">
        <v>106</v>
      </c>
      <c r="J106" s="66" t="s">
        <v>107</v>
      </c>
      <c r="K106" s="65">
        <v>-51309</v>
      </c>
      <c r="L106" s="65" t="s">
        <v>108</v>
      </c>
      <c r="M106" s="66" t="s">
        <v>97</v>
      </c>
      <c r="N106" s="66"/>
      <c r="O106" s="67" t="s">
        <v>101</v>
      </c>
      <c r="P106" s="67" t="s">
        <v>102</v>
      </c>
    </row>
    <row r="107" spans="1:16" ht="12.75" customHeight="1" thickBot="1">
      <c r="A107" s="56" t="str">
        <f t="shared" ref="A107:A138" si="18">P107</f>
        <v> PSMO 16.250 </v>
      </c>
      <c r="B107" s="15" t="str">
        <f t="shared" ref="B107:B138" si="19">IF(H107=INT(H107),"I","II")</f>
        <v>II</v>
      </c>
      <c r="C107" s="56">
        <f t="shared" ref="C107:C138" si="20">1*G107</f>
        <v>29139.305</v>
      </c>
      <c r="D107" s="8" t="str">
        <f t="shared" ref="D107:D138" si="21">VLOOKUP(F107,I$1:J$5,2,FALSE)</f>
        <v>vis</v>
      </c>
      <c r="E107" s="64">
        <f>VLOOKUP(C107,Active!C$21:E$973,3,FALSE)</f>
        <v>-6290.4667421589738</v>
      </c>
      <c r="F107" s="15" t="s">
        <v>95</v>
      </c>
      <c r="G107" s="8" t="str">
        <f t="shared" ref="G107:G138" si="22">MID(I107,3,LEN(I107)-3)</f>
        <v>29139.305</v>
      </c>
      <c r="H107" s="56">
        <f t="shared" ref="H107:H138" si="23">1*K107</f>
        <v>-50466.5</v>
      </c>
      <c r="I107" s="65" t="s">
        <v>109</v>
      </c>
      <c r="J107" s="66" t="s">
        <v>110</v>
      </c>
      <c r="K107" s="65">
        <v>-50466.5</v>
      </c>
      <c r="L107" s="65" t="s">
        <v>111</v>
      </c>
      <c r="M107" s="66" t="s">
        <v>97</v>
      </c>
      <c r="N107" s="66"/>
      <c r="O107" s="67" t="s">
        <v>101</v>
      </c>
      <c r="P107" s="67" t="s">
        <v>102</v>
      </c>
    </row>
    <row r="108" spans="1:16" ht="12.75" customHeight="1" thickBot="1">
      <c r="A108" s="56" t="str">
        <f t="shared" si="18"/>
        <v> PSMO 16.250 </v>
      </c>
      <c r="B108" s="15" t="str">
        <f t="shared" si="19"/>
        <v>I</v>
      </c>
      <c r="C108" s="56">
        <f t="shared" si="20"/>
        <v>29476.079000000002</v>
      </c>
      <c r="D108" s="8" t="str">
        <f t="shared" si="21"/>
        <v>vis</v>
      </c>
      <c r="E108" s="64">
        <f>VLOOKUP(C108,Active!C$21:E$973,3,FALSE)</f>
        <v>-5926.700768543029</v>
      </c>
      <c r="F108" s="15" t="s">
        <v>95</v>
      </c>
      <c r="G108" s="8" t="str">
        <f t="shared" si="22"/>
        <v>29476.079</v>
      </c>
      <c r="H108" s="56">
        <f t="shared" si="23"/>
        <v>-49739</v>
      </c>
      <c r="I108" s="65" t="s">
        <v>112</v>
      </c>
      <c r="J108" s="66" t="s">
        <v>113</v>
      </c>
      <c r="K108" s="65">
        <v>-49739</v>
      </c>
      <c r="L108" s="65" t="s">
        <v>114</v>
      </c>
      <c r="M108" s="66" t="s">
        <v>97</v>
      </c>
      <c r="N108" s="66"/>
      <c r="O108" s="67" t="s">
        <v>101</v>
      </c>
      <c r="P108" s="67" t="s">
        <v>102</v>
      </c>
    </row>
    <row r="109" spans="1:16" ht="12.75" customHeight="1" thickBot="1">
      <c r="A109" s="56" t="str">
        <f t="shared" si="18"/>
        <v> PZ 11.319 </v>
      </c>
      <c r="B109" s="15" t="str">
        <f t="shared" si="19"/>
        <v>I</v>
      </c>
      <c r="C109" s="56">
        <f t="shared" si="20"/>
        <v>34600.419000000002</v>
      </c>
      <c r="D109" s="8" t="str">
        <f t="shared" si="21"/>
        <v>vis</v>
      </c>
      <c r="E109" s="64">
        <f>VLOOKUP(C109,Active!C$21:E$973,3,FALSE)</f>
        <v>-391.65195468231917</v>
      </c>
      <c r="F109" s="15" t="s">
        <v>95</v>
      </c>
      <c r="G109" s="8" t="str">
        <f t="shared" si="22"/>
        <v>34600.419</v>
      </c>
      <c r="H109" s="56">
        <f t="shared" si="23"/>
        <v>-38669</v>
      </c>
      <c r="I109" s="65" t="s">
        <v>115</v>
      </c>
      <c r="J109" s="66" t="s">
        <v>116</v>
      </c>
      <c r="K109" s="65">
        <v>-38669</v>
      </c>
      <c r="L109" s="65" t="s">
        <v>117</v>
      </c>
      <c r="M109" s="66" t="s">
        <v>97</v>
      </c>
      <c r="N109" s="66"/>
      <c r="O109" s="67" t="s">
        <v>118</v>
      </c>
      <c r="P109" s="67" t="s">
        <v>119</v>
      </c>
    </row>
    <row r="110" spans="1:16" ht="12.75" customHeight="1" thickBot="1">
      <c r="A110" s="56" t="str">
        <f t="shared" si="18"/>
        <v> PZ 11.319 </v>
      </c>
      <c r="B110" s="15" t="str">
        <f t="shared" si="19"/>
        <v>I</v>
      </c>
      <c r="C110" s="56">
        <f t="shared" si="20"/>
        <v>34677.248</v>
      </c>
      <c r="D110" s="8" t="str">
        <f t="shared" si="21"/>
        <v>vis</v>
      </c>
      <c r="E110" s="64">
        <f>VLOOKUP(C110,Active!C$21:E$973,3,FALSE)</f>
        <v>-308.66521583983547</v>
      </c>
      <c r="F110" s="15" t="s">
        <v>95</v>
      </c>
      <c r="G110" s="8" t="str">
        <f t="shared" si="22"/>
        <v>34677.248</v>
      </c>
      <c r="H110" s="56">
        <f t="shared" si="23"/>
        <v>-38503</v>
      </c>
      <c r="I110" s="65" t="s">
        <v>120</v>
      </c>
      <c r="J110" s="66" t="s">
        <v>121</v>
      </c>
      <c r="K110" s="65">
        <v>-38503</v>
      </c>
      <c r="L110" s="65" t="s">
        <v>122</v>
      </c>
      <c r="M110" s="66" t="s">
        <v>97</v>
      </c>
      <c r="N110" s="66"/>
      <c r="O110" s="67" t="s">
        <v>118</v>
      </c>
      <c r="P110" s="67" t="s">
        <v>119</v>
      </c>
    </row>
    <row r="111" spans="1:16" ht="12.75" customHeight="1" thickBot="1">
      <c r="A111" s="56" t="str">
        <f t="shared" si="18"/>
        <v> PZ 11.319 </v>
      </c>
      <c r="B111" s="15" t="str">
        <f t="shared" si="19"/>
        <v>I</v>
      </c>
      <c r="C111" s="56">
        <f t="shared" si="20"/>
        <v>34930.462</v>
      </c>
      <c r="D111" s="8" t="str">
        <f t="shared" si="21"/>
        <v>vis</v>
      </c>
      <c r="E111" s="64">
        <f>VLOOKUP(C111,Active!C$21:E$973,3,FALSE)</f>
        <v>-35.156461472848626</v>
      </c>
      <c r="F111" s="15" t="s">
        <v>95</v>
      </c>
      <c r="G111" s="8" t="str">
        <f t="shared" si="22"/>
        <v>34930.462</v>
      </c>
      <c r="H111" s="56">
        <f t="shared" si="23"/>
        <v>-37956</v>
      </c>
      <c r="I111" s="65" t="s">
        <v>123</v>
      </c>
      <c r="J111" s="66" t="s">
        <v>124</v>
      </c>
      <c r="K111" s="65">
        <v>-37956</v>
      </c>
      <c r="L111" s="65" t="s">
        <v>125</v>
      </c>
      <c r="M111" s="66" t="s">
        <v>97</v>
      </c>
      <c r="N111" s="66"/>
      <c r="O111" s="67" t="s">
        <v>118</v>
      </c>
      <c r="P111" s="67" t="s">
        <v>119</v>
      </c>
    </row>
    <row r="112" spans="1:16" ht="12.75" customHeight="1" thickBot="1">
      <c r="A112" s="56" t="str">
        <f t="shared" si="18"/>
        <v> PZ 11.319 </v>
      </c>
      <c r="B112" s="15" t="str">
        <f t="shared" si="19"/>
        <v>I</v>
      </c>
      <c r="C112" s="56">
        <f t="shared" si="20"/>
        <v>34962.402999999998</v>
      </c>
      <c r="D112" s="8" t="str">
        <f t="shared" si="21"/>
        <v>vis</v>
      </c>
      <c r="E112" s="64">
        <f>VLOOKUP(C112,Active!C$21:E$973,3,FALSE)</f>
        <v>-0.65543418669689102</v>
      </c>
      <c r="F112" s="15" t="s">
        <v>95</v>
      </c>
      <c r="G112" s="8" t="str">
        <f t="shared" si="22"/>
        <v>34962.403</v>
      </c>
      <c r="H112" s="56">
        <f t="shared" si="23"/>
        <v>-37887</v>
      </c>
      <c r="I112" s="65" t="s">
        <v>126</v>
      </c>
      <c r="J112" s="66" t="s">
        <v>127</v>
      </c>
      <c r="K112" s="65">
        <v>-37887</v>
      </c>
      <c r="L112" s="65" t="s">
        <v>128</v>
      </c>
      <c r="M112" s="66" t="s">
        <v>97</v>
      </c>
      <c r="N112" s="66"/>
      <c r="O112" s="67" t="s">
        <v>118</v>
      </c>
      <c r="P112" s="67" t="s">
        <v>119</v>
      </c>
    </row>
    <row r="113" spans="1:16" ht="12.75" customHeight="1" thickBot="1">
      <c r="A113" s="56" t="str">
        <f t="shared" si="18"/>
        <v> PZ 11.319 </v>
      </c>
      <c r="B113" s="15" t="str">
        <f t="shared" si="19"/>
        <v>I</v>
      </c>
      <c r="C113" s="56">
        <f t="shared" si="20"/>
        <v>34987.396000000001</v>
      </c>
      <c r="D113" s="8" t="str">
        <f t="shared" si="21"/>
        <v>vis</v>
      </c>
      <c r="E113" s="64">
        <f>VLOOKUP(C113,Active!C$21:E$973,3,FALSE)</f>
        <v>26.34072044098842</v>
      </c>
      <c r="F113" s="15" t="s">
        <v>95</v>
      </c>
      <c r="G113" s="8" t="str">
        <f t="shared" si="22"/>
        <v>34987.396</v>
      </c>
      <c r="H113" s="56">
        <f t="shared" si="23"/>
        <v>-37833</v>
      </c>
      <c r="I113" s="65" t="s">
        <v>129</v>
      </c>
      <c r="J113" s="66" t="s">
        <v>130</v>
      </c>
      <c r="K113" s="65">
        <v>-37833</v>
      </c>
      <c r="L113" s="65" t="s">
        <v>131</v>
      </c>
      <c r="M113" s="66" t="s">
        <v>97</v>
      </c>
      <c r="N113" s="66"/>
      <c r="O113" s="67" t="s">
        <v>118</v>
      </c>
      <c r="P113" s="67" t="s">
        <v>119</v>
      </c>
    </row>
    <row r="114" spans="1:16" ht="12.75" customHeight="1" thickBot="1">
      <c r="A114" s="56" t="str">
        <f t="shared" si="18"/>
        <v> PZ 11.319 </v>
      </c>
      <c r="B114" s="15" t="str">
        <f t="shared" si="19"/>
        <v>I</v>
      </c>
      <c r="C114" s="56">
        <f t="shared" si="20"/>
        <v>34993.415000000001</v>
      </c>
      <c r="D114" s="8" t="str">
        <f t="shared" si="21"/>
        <v>vis</v>
      </c>
      <c r="E114" s="64">
        <f>VLOOKUP(C114,Active!C$21:E$973,3,FALSE)</f>
        <v>32.842135025233205</v>
      </c>
      <c r="F114" s="15" t="s">
        <v>95</v>
      </c>
      <c r="G114" s="8" t="str">
        <f t="shared" si="22"/>
        <v>34993.415</v>
      </c>
      <c r="H114" s="56">
        <f t="shared" si="23"/>
        <v>-37820</v>
      </c>
      <c r="I114" s="65" t="s">
        <v>132</v>
      </c>
      <c r="J114" s="66" t="s">
        <v>133</v>
      </c>
      <c r="K114" s="65">
        <v>-37820</v>
      </c>
      <c r="L114" s="65" t="s">
        <v>134</v>
      </c>
      <c r="M114" s="66" t="s">
        <v>97</v>
      </c>
      <c r="N114" s="66"/>
      <c r="O114" s="67" t="s">
        <v>118</v>
      </c>
      <c r="P114" s="67" t="s">
        <v>119</v>
      </c>
    </row>
    <row r="115" spans="1:16" ht="12.75" customHeight="1" thickBot="1">
      <c r="A115" s="56" t="str">
        <f t="shared" si="18"/>
        <v> PZ 11.319 </v>
      </c>
      <c r="B115" s="15" t="str">
        <f t="shared" si="19"/>
        <v>I</v>
      </c>
      <c r="C115" s="56">
        <f t="shared" si="20"/>
        <v>35012.389000000003</v>
      </c>
      <c r="D115" s="8" t="str">
        <f t="shared" si="21"/>
        <v>vis</v>
      </c>
      <c r="E115" s="64">
        <f>VLOOKUP(C115,Active!C$21:E$973,3,FALSE)</f>
        <v>53.336875068673734</v>
      </c>
      <c r="F115" s="15" t="s">
        <v>95</v>
      </c>
      <c r="G115" s="8" t="str">
        <f t="shared" si="22"/>
        <v>35012.389</v>
      </c>
      <c r="H115" s="56">
        <f t="shared" si="23"/>
        <v>-37779</v>
      </c>
      <c r="I115" s="65" t="s">
        <v>135</v>
      </c>
      <c r="J115" s="66" t="s">
        <v>136</v>
      </c>
      <c r="K115" s="65">
        <v>-37779</v>
      </c>
      <c r="L115" s="65" t="s">
        <v>137</v>
      </c>
      <c r="M115" s="66" t="s">
        <v>97</v>
      </c>
      <c r="N115" s="66"/>
      <c r="O115" s="67" t="s">
        <v>118</v>
      </c>
      <c r="P115" s="67" t="s">
        <v>119</v>
      </c>
    </row>
    <row r="116" spans="1:16" ht="12.75" customHeight="1" thickBot="1">
      <c r="A116" s="56" t="str">
        <f t="shared" si="18"/>
        <v> HABZ 77 </v>
      </c>
      <c r="B116" s="15" t="str">
        <f t="shared" si="19"/>
        <v>I</v>
      </c>
      <c r="C116" s="56">
        <f t="shared" si="20"/>
        <v>39035.468000000001</v>
      </c>
      <c r="D116" s="8" t="str">
        <f t="shared" si="21"/>
        <v>vis</v>
      </c>
      <c r="E116" s="64">
        <f>VLOOKUP(C116,Active!C$21:E$973,3,FALSE)</f>
        <v>4398.860132116004</v>
      </c>
      <c r="F116" s="15" t="s">
        <v>95</v>
      </c>
      <c r="G116" s="8" t="str">
        <f t="shared" si="22"/>
        <v>39035.468</v>
      </c>
      <c r="H116" s="56">
        <f t="shared" si="23"/>
        <v>-29088</v>
      </c>
      <c r="I116" s="65" t="s">
        <v>138</v>
      </c>
      <c r="J116" s="66" t="s">
        <v>139</v>
      </c>
      <c r="K116" s="65">
        <v>-29088</v>
      </c>
      <c r="L116" s="65" t="s">
        <v>140</v>
      </c>
      <c r="M116" s="66" t="s">
        <v>141</v>
      </c>
      <c r="N116" s="66"/>
      <c r="O116" s="67" t="s">
        <v>142</v>
      </c>
      <c r="P116" s="67" t="s">
        <v>143</v>
      </c>
    </row>
    <row r="117" spans="1:16" ht="12.75" customHeight="1" thickBot="1">
      <c r="A117" s="56" t="str">
        <f t="shared" si="18"/>
        <v> HABZ 77 </v>
      </c>
      <c r="B117" s="15" t="str">
        <f t="shared" si="19"/>
        <v>I</v>
      </c>
      <c r="C117" s="56">
        <f t="shared" si="20"/>
        <v>39061.402999999998</v>
      </c>
      <c r="D117" s="8" t="str">
        <f t="shared" si="21"/>
        <v>vis</v>
      </c>
      <c r="E117" s="64">
        <f>VLOOKUP(C117,Active!C$21:E$973,3,FALSE)</f>
        <v>4426.8737867500577</v>
      </c>
      <c r="F117" s="15" t="s">
        <v>95</v>
      </c>
      <c r="G117" s="8" t="str">
        <f t="shared" si="22"/>
        <v>39061.403</v>
      </c>
      <c r="H117" s="56">
        <f t="shared" si="23"/>
        <v>-29032</v>
      </c>
      <c r="I117" s="65" t="s">
        <v>144</v>
      </c>
      <c r="J117" s="66" t="s">
        <v>145</v>
      </c>
      <c r="K117" s="65">
        <v>-29032</v>
      </c>
      <c r="L117" s="65" t="s">
        <v>146</v>
      </c>
      <c r="M117" s="66" t="s">
        <v>141</v>
      </c>
      <c r="N117" s="66"/>
      <c r="O117" s="67" t="s">
        <v>142</v>
      </c>
      <c r="P117" s="67" t="s">
        <v>143</v>
      </c>
    </row>
    <row r="118" spans="1:16" ht="12.75" customHeight="1" thickBot="1">
      <c r="A118" s="56" t="str">
        <f t="shared" si="18"/>
        <v> HABZ 77 </v>
      </c>
      <c r="B118" s="15" t="str">
        <f t="shared" si="19"/>
        <v>I</v>
      </c>
      <c r="C118" s="56">
        <f t="shared" si="20"/>
        <v>39443.292999999998</v>
      </c>
      <c r="D118" s="8" t="str">
        <f t="shared" si="21"/>
        <v>vis</v>
      </c>
      <c r="E118" s="64">
        <f>VLOOKUP(C118,Active!C$21:E$973,3,FALSE)</f>
        <v>4839.3717458092269</v>
      </c>
      <c r="F118" s="15" t="s">
        <v>95</v>
      </c>
      <c r="G118" s="8" t="str">
        <f t="shared" si="22"/>
        <v>39443.293</v>
      </c>
      <c r="H118" s="56">
        <f t="shared" si="23"/>
        <v>-28207</v>
      </c>
      <c r="I118" s="65" t="s">
        <v>147</v>
      </c>
      <c r="J118" s="66" t="s">
        <v>148</v>
      </c>
      <c r="K118" s="65">
        <v>-28207</v>
      </c>
      <c r="L118" s="65" t="s">
        <v>149</v>
      </c>
      <c r="M118" s="66" t="s">
        <v>141</v>
      </c>
      <c r="N118" s="66"/>
      <c r="O118" s="67" t="s">
        <v>142</v>
      </c>
      <c r="P118" s="67" t="s">
        <v>143</v>
      </c>
    </row>
    <row r="119" spans="1:16" ht="12.75" customHeight="1" thickBot="1">
      <c r="A119" s="56" t="str">
        <f t="shared" si="18"/>
        <v> HABZ 77 </v>
      </c>
      <c r="B119" s="15" t="str">
        <f t="shared" si="19"/>
        <v>I</v>
      </c>
      <c r="C119" s="56">
        <f t="shared" si="20"/>
        <v>41599.493999999999</v>
      </c>
      <c r="D119" s="8" t="str">
        <f t="shared" si="21"/>
        <v>vis</v>
      </c>
      <c r="E119" s="64">
        <f>VLOOKUP(C119,Active!C$21:E$973,3,FALSE)</f>
        <v>7168.3892948975545</v>
      </c>
      <c r="F119" s="15" t="s">
        <v>95</v>
      </c>
      <c r="G119" s="8" t="str">
        <f t="shared" si="22"/>
        <v>41599.494</v>
      </c>
      <c r="H119" s="56">
        <f t="shared" si="23"/>
        <v>-23549</v>
      </c>
      <c r="I119" s="65" t="s">
        <v>150</v>
      </c>
      <c r="J119" s="66" t="s">
        <v>151</v>
      </c>
      <c r="K119" s="65">
        <v>-23549</v>
      </c>
      <c r="L119" s="65" t="s">
        <v>152</v>
      </c>
      <c r="M119" s="66" t="s">
        <v>141</v>
      </c>
      <c r="N119" s="66"/>
      <c r="O119" s="67" t="s">
        <v>142</v>
      </c>
      <c r="P119" s="67" t="s">
        <v>143</v>
      </c>
    </row>
    <row r="120" spans="1:16" ht="12.75" customHeight="1" thickBot="1">
      <c r="A120" s="56" t="str">
        <f t="shared" si="18"/>
        <v> HABZ 77 </v>
      </c>
      <c r="B120" s="15" t="str">
        <f t="shared" si="19"/>
        <v>I</v>
      </c>
      <c r="C120" s="56">
        <f t="shared" si="20"/>
        <v>41602.273999999998</v>
      </c>
      <c r="D120" s="8" t="str">
        <f t="shared" si="21"/>
        <v>vis</v>
      </c>
      <c r="E120" s="64">
        <f>VLOOKUP(C120,Active!C$21:E$973,3,FALSE)</f>
        <v>7171.3921080798427</v>
      </c>
      <c r="F120" s="15" t="s">
        <v>95</v>
      </c>
      <c r="G120" s="8" t="str">
        <f t="shared" si="22"/>
        <v>41602.274</v>
      </c>
      <c r="H120" s="56">
        <f t="shared" si="23"/>
        <v>-23543</v>
      </c>
      <c r="I120" s="65" t="s">
        <v>153</v>
      </c>
      <c r="J120" s="66" t="s">
        <v>154</v>
      </c>
      <c r="K120" s="65">
        <v>-23543</v>
      </c>
      <c r="L120" s="65" t="s">
        <v>155</v>
      </c>
      <c r="M120" s="66" t="s">
        <v>141</v>
      </c>
      <c r="N120" s="66"/>
      <c r="O120" s="67" t="s">
        <v>142</v>
      </c>
      <c r="P120" s="67" t="s">
        <v>143</v>
      </c>
    </row>
    <row r="121" spans="1:16" ht="12.75" customHeight="1" thickBot="1">
      <c r="A121" s="56" t="str">
        <f t="shared" si="18"/>
        <v> HABZ 77 </v>
      </c>
      <c r="B121" s="15" t="str">
        <f t="shared" si="19"/>
        <v>I</v>
      </c>
      <c r="C121" s="56">
        <f t="shared" si="20"/>
        <v>42525.298999999999</v>
      </c>
      <c r="D121" s="8" t="str">
        <f t="shared" si="21"/>
        <v>vis</v>
      </c>
      <c r="E121" s="64">
        <f>VLOOKUP(C121,Active!C$21:E$973,3,FALSE)</f>
        <v>8168.3962942606558</v>
      </c>
      <c r="F121" s="15" t="s">
        <v>95</v>
      </c>
      <c r="G121" s="8" t="str">
        <f t="shared" si="22"/>
        <v>42525.299</v>
      </c>
      <c r="H121" s="56">
        <f t="shared" si="23"/>
        <v>-21549</v>
      </c>
      <c r="I121" s="65" t="s">
        <v>156</v>
      </c>
      <c r="J121" s="66" t="s">
        <v>157</v>
      </c>
      <c r="K121" s="65">
        <v>-21549</v>
      </c>
      <c r="L121" s="65" t="s">
        <v>158</v>
      </c>
      <c r="M121" s="66" t="s">
        <v>141</v>
      </c>
      <c r="N121" s="66"/>
      <c r="O121" s="67" t="s">
        <v>142</v>
      </c>
      <c r="P121" s="67" t="s">
        <v>143</v>
      </c>
    </row>
    <row r="122" spans="1:16" ht="12.75" customHeight="1" thickBot="1">
      <c r="A122" s="56" t="str">
        <f t="shared" si="18"/>
        <v> AOEB 3 </v>
      </c>
      <c r="B122" s="15" t="str">
        <f t="shared" si="19"/>
        <v>I</v>
      </c>
      <c r="C122" s="56">
        <f t="shared" si="20"/>
        <v>43045.605000000003</v>
      </c>
      <c r="D122" s="8" t="str">
        <f t="shared" si="21"/>
        <v>vis</v>
      </c>
      <c r="E122" s="64">
        <f>VLOOKUP(C122,Active!C$21:E$973,3,FALSE)</f>
        <v>8730.404105636293</v>
      </c>
      <c r="F122" s="15" t="s">
        <v>95</v>
      </c>
      <c r="G122" s="8" t="str">
        <f t="shared" si="22"/>
        <v>43045.605</v>
      </c>
      <c r="H122" s="56">
        <f t="shared" si="23"/>
        <v>-20425</v>
      </c>
      <c r="I122" s="65" t="s">
        <v>159</v>
      </c>
      <c r="J122" s="66" t="s">
        <v>160</v>
      </c>
      <c r="K122" s="65">
        <v>-20425</v>
      </c>
      <c r="L122" s="65" t="s">
        <v>158</v>
      </c>
      <c r="M122" s="66" t="s">
        <v>161</v>
      </c>
      <c r="N122" s="66"/>
      <c r="O122" s="67" t="s">
        <v>162</v>
      </c>
      <c r="P122" s="67" t="s">
        <v>163</v>
      </c>
    </row>
    <row r="123" spans="1:16" ht="12.75" customHeight="1" thickBot="1">
      <c r="A123" s="56" t="str">
        <f t="shared" si="18"/>
        <v> AOEB 9 </v>
      </c>
      <c r="B123" s="15" t="str">
        <f t="shared" si="19"/>
        <v>I</v>
      </c>
      <c r="C123" s="56">
        <f t="shared" si="20"/>
        <v>50370.591</v>
      </c>
      <c r="D123" s="8" t="str">
        <f t="shared" si="21"/>
        <v>vis</v>
      </c>
      <c r="E123" s="64">
        <f>VLOOKUP(C123,Active!C$21:E$973,3,FALSE)</f>
        <v>16642.477674300022</v>
      </c>
      <c r="F123" s="15" t="s">
        <v>95</v>
      </c>
      <c r="G123" s="8" t="str">
        <f t="shared" si="22"/>
        <v>50370.591</v>
      </c>
      <c r="H123" s="56">
        <f t="shared" si="23"/>
        <v>-4601</v>
      </c>
      <c r="I123" s="65" t="s">
        <v>271</v>
      </c>
      <c r="J123" s="66" t="s">
        <v>272</v>
      </c>
      <c r="K123" s="65">
        <v>-4601</v>
      </c>
      <c r="L123" s="65" t="s">
        <v>206</v>
      </c>
      <c r="M123" s="66" t="s">
        <v>161</v>
      </c>
      <c r="N123" s="66"/>
      <c r="O123" s="67" t="s">
        <v>162</v>
      </c>
      <c r="P123" s="67" t="s">
        <v>273</v>
      </c>
    </row>
    <row r="124" spans="1:16" ht="12.75" customHeight="1" thickBot="1">
      <c r="A124" s="56" t="str">
        <f t="shared" si="18"/>
        <v> AOEB 9 </v>
      </c>
      <c r="B124" s="15" t="str">
        <f t="shared" si="19"/>
        <v>I</v>
      </c>
      <c r="C124" s="56">
        <f t="shared" si="20"/>
        <v>51100.5766</v>
      </c>
      <c r="D124" s="8" t="str">
        <f t="shared" si="21"/>
        <v>vis</v>
      </c>
      <c r="E124" s="64">
        <f>VLOOKUP(C124,Active!C$21:E$973,3,FALSE)</f>
        <v>17430.970617667441</v>
      </c>
      <c r="F124" s="15" t="s">
        <v>95</v>
      </c>
      <c r="G124" s="8" t="str">
        <f t="shared" si="22"/>
        <v>51100.5766</v>
      </c>
      <c r="H124" s="56">
        <f t="shared" si="23"/>
        <v>-3024</v>
      </c>
      <c r="I124" s="65" t="s">
        <v>286</v>
      </c>
      <c r="J124" s="66" t="s">
        <v>287</v>
      </c>
      <c r="K124" s="65">
        <v>-3024</v>
      </c>
      <c r="L124" s="65" t="s">
        <v>288</v>
      </c>
      <c r="M124" s="66" t="s">
        <v>239</v>
      </c>
      <c r="N124" s="66" t="s">
        <v>259</v>
      </c>
      <c r="O124" s="67" t="s">
        <v>162</v>
      </c>
      <c r="P124" s="67" t="s">
        <v>273</v>
      </c>
    </row>
    <row r="125" spans="1:16" ht="12.75" customHeight="1" thickBot="1">
      <c r="A125" s="56" t="str">
        <f t="shared" si="18"/>
        <v> AOEB 9 </v>
      </c>
      <c r="B125" s="15" t="str">
        <f t="shared" si="19"/>
        <v>I</v>
      </c>
      <c r="C125" s="56">
        <f t="shared" si="20"/>
        <v>51156.592299999997</v>
      </c>
      <c r="D125" s="8" t="str">
        <f t="shared" si="21"/>
        <v>vis</v>
      </c>
      <c r="E125" s="64">
        <f>VLOOKUP(C125,Active!C$21:E$973,3,FALSE)</f>
        <v>17491.475899097353</v>
      </c>
      <c r="F125" s="15" t="s">
        <v>95</v>
      </c>
      <c r="G125" s="8" t="str">
        <f t="shared" si="22"/>
        <v>51156.5923</v>
      </c>
      <c r="H125" s="56">
        <f t="shared" si="23"/>
        <v>-2903</v>
      </c>
      <c r="I125" s="65" t="s">
        <v>289</v>
      </c>
      <c r="J125" s="66" t="s">
        <v>290</v>
      </c>
      <c r="K125" s="65">
        <v>-2903</v>
      </c>
      <c r="L125" s="65" t="s">
        <v>291</v>
      </c>
      <c r="M125" s="66" t="s">
        <v>239</v>
      </c>
      <c r="N125" s="66" t="s">
        <v>259</v>
      </c>
      <c r="O125" s="67" t="s">
        <v>162</v>
      </c>
      <c r="P125" s="67" t="s">
        <v>273</v>
      </c>
    </row>
    <row r="126" spans="1:16" ht="12.75" customHeight="1" thickBot="1">
      <c r="A126" s="56" t="str">
        <f t="shared" si="18"/>
        <v> BBS 121 </v>
      </c>
      <c r="B126" s="15" t="str">
        <f t="shared" si="19"/>
        <v>I</v>
      </c>
      <c r="C126" s="56">
        <f t="shared" si="20"/>
        <v>51509.319499999998</v>
      </c>
      <c r="D126" s="8" t="str">
        <f t="shared" si="21"/>
        <v>vis</v>
      </c>
      <c r="E126" s="64">
        <f>VLOOKUP(C126,Active!C$21:E$973,3,FALSE)</f>
        <v>17872.473699785132</v>
      </c>
      <c r="F126" s="15" t="s">
        <v>95</v>
      </c>
      <c r="G126" s="8" t="str">
        <f t="shared" si="22"/>
        <v>51509.3195</v>
      </c>
      <c r="H126" s="56">
        <f t="shared" si="23"/>
        <v>-2141</v>
      </c>
      <c r="I126" s="65" t="s">
        <v>292</v>
      </c>
      <c r="J126" s="66" t="s">
        <v>293</v>
      </c>
      <c r="K126" s="65">
        <v>-2141</v>
      </c>
      <c r="L126" s="65" t="s">
        <v>294</v>
      </c>
      <c r="M126" s="66" t="s">
        <v>224</v>
      </c>
      <c r="N126" s="66" t="s">
        <v>270</v>
      </c>
      <c r="O126" s="67" t="s">
        <v>277</v>
      </c>
      <c r="P126" s="67" t="s">
        <v>295</v>
      </c>
    </row>
    <row r="127" spans="1:16" ht="12.75" customHeight="1" thickBot="1">
      <c r="A127" s="56" t="str">
        <f t="shared" si="18"/>
        <v> AOEB 9 </v>
      </c>
      <c r="B127" s="15" t="str">
        <f t="shared" si="19"/>
        <v>I</v>
      </c>
      <c r="C127" s="56">
        <f t="shared" si="20"/>
        <v>51805.574500000002</v>
      </c>
      <c r="D127" s="8" t="str">
        <f t="shared" si="21"/>
        <v>vis</v>
      </c>
      <c r="E127" s="64">
        <f>VLOOKUP(C127,Active!C$21:E$973,3,FALSE)</f>
        <v>18192.4731311949</v>
      </c>
      <c r="F127" s="15" t="s">
        <v>95</v>
      </c>
      <c r="G127" s="8" t="str">
        <f t="shared" si="22"/>
        <v>51805.5745</v>
      </c>
      <c r="H127" s="56">
        <f t="shared" si="23"/>
        <v>-1501</v>
      </c>
      <c r="I127" s="65" t="s">
        <v>296</v>
      </c>
      <c r="J127" s="66" t="s">
        <v>297</v>
      </c>
      <c r="K127" s="65">
        <v>-1501</v>
      </c>
      <c r="L127" s="65" t="s">
        <v>298</v>
      </c>
      <c r="M127" s="66" t="s">
        <v>239</v>
      </c>
      <c r="N127" s="66" t="s">
        <v>259</v>
      </c>
      <c r="O127" s="67" t="s">
        <v>162</v>
      </c>
      <c r="P127" s="67" t="s">
        <v>273</v>
      </c>
    </row>
    <row r="128" spans="1:16" ht="12.75" customHeight="1" thickBot="1">
      <c r="A128" s="56" t="str">
        <f t="shared" si="18"/>
        <v> AOEB 9 </v>
      </c>
      <c r="B128" s="15" t="str">
        <f t="shared" si="19"/>
        <v>I</v>
      </c>
      <c r="C128" s="56">
        <f t="shared" si="20"/>
        <v>52179.598299999998</v>
      </c>
      <c r="D128" s="8" t="str">
        <f t="shared" si="21"/>
        <v>vis</v>
      </c>
      <c r="E128" s="64">
        <f>VLOOKUP(C128,Active!C$21:E$973,3,FALSE)</f>
        <v>18596.474425126537</v>
      </c>
      <c r="F128" s="15" t="s">
        <v>95</v>
      </c>
      <c r="G128" s="8" t="str">
        <f t="shared" si="22"/>
        <v>52179.5983</v>
      </c>
      <c r="H128" s="56">
        <f t="shared" si="23"/>
        <v>-693</v>
      </c>
      <c r="I128" s="65" t="s">
        <v>299</v>
      </c>
      <c r="J128" s="66" t="s">
        <v>300</v>
      </c>
      <c r="K128" s="65">
        <v>-693</v>
      </c>
      <c r="L128" s="65" t="s">
        <v>301</v>
      </c>
      <c r="M128" s="66" t="s">
        <v>239</v>
      </c>
      <c r="N128" s="66" t="s">
        <v>259</v>
      </c>
      <c r="O128" s="67" t="s">
        <v>162</v>
      </c>
      <c r="P128" s="67" t="s">
        <v>273</v>
      </c>
    </row>
    <row r="129" spans="1:16" ht="12.75" customHeight="1" thickBot="1">
      <c r="A129" s="56" t="str">
        <f t="shared" si="18"/>
        <v> AOEB 9 </v>
      </c>
      <c r="B129" s="15" t="str">
        <f t="shared" si="19"/>
        <v>I</v>
      </c>
      <c r="C129" s="56">
        <f t="shared" si="20"/>
        <v>52185.616399999999</v>
      </c>
      <c r="D129" s="8" t="str">
        <f t="shared" si="21"/>
        <v>vis</v>
      </c>
      <c r="E129" s="64">
        <f>VLOOKUP(C129,Active!C$21:E$973,3,FALSE)</f>
        <v>18602.974867577017</v>
      </c>
      <c r="F129" s="15" t="s">
        <v>95</v>
      </c>
      <c r="G129" s="8" t="str">
        <f t="shared" si="22"/>
        <v>52185.6164</v>
      </c>
      <c r="H129" s="56">
        <f t="shared" si="23"/>
        <v>-680</v>
      </c>
      <c r="I129" s="65" t="s">
        <v>302</v>
      </c>
      <c r="J129" s="66" t="s">
        <v>303</v>
      </c>
      <c r="K129" s="65">
        <v>-680</v>
      </c>
      <c r="L129" s="65" t="s">
        <v>304</v>
      </c>
      <c r="M129" s="66" t="s">
        <v>239</v>
      </c>
      <c r="N129" s="66" t="s">
        <v>259</v>
      </c>
      <c r="O129" s="67" t="s">
        <v>305</v>
      </c>
      <c r="P129" s="67" t="s">
        <v>273</v>
      </c>
    </row>
    <row r="130" spans="1:16" ht="12.75" customHeight="1" thickBot="1">
      <c r="A130" s="56" t="str">
        <f t="shared" si="18"/>
        <v> BBS 126 </v>
      </c>
      <c r="B130" s="15" t="str">
        <f t="shared" si="19"/>
        <v>I</v>
      </c>
      <c r="C130" s="56">
        <f t="shared" si="20"/>
        <v>52195.336799999997</v>
      </c>
      <c r="D130" s="8" t="str">
        <f t="shared" si="21"/>
        <v>vis</v>
      </c>
      <c r="E130" s="64">
        <f>VLOOKUP(C130,Active!C$21:E$973,3,FALSE)</f>
        <v>18613.474344288214</v>
      </c>
      <c r="F130" s="15" t="s">
        <v>95</v>
      </c>
      <c r="G130" s="8" t="str">
        <f t="shared" si="22"/>
        <v>52195.3368</v>
      </c>
      <c r="H130" s="56">
        <f t="shared" si="23"/>
        <v>-659</v>
      </c>
      <c r="I130" s="65" t="s">
        <v>306</v>
      </c>
      <c r="J130" s="66" t="s">
        <v>307</v>
      </c>
      <c r="K130" s="65">
        <v>-659</v>
      </c>
      <c r="L130" s="65" t="s">
        <v>308</v>
      </c>
      <c r="M130" s="66" t="s">
        <v>224</v>
      </c>
      <c r="N130" s="66" t="s">
        <v>270</v>
      </c>
      <c r="O130" s="67" t="s">
        <v>309</v>
      </c>
      <c r="P130" s="67" t="s">
        <v>310</v>
      </c>
    </row>
    <row r="131" spans="1:16" ht="12.75" customHeight="1" thickBot="1">
      <c r="A131" s="56" t="str">
        <f t="shared" si="18"/>
        <v> AOEB 9 </v>
      </c>
      <c r="B131" s="15" t="str">
        <f t="shared" si="19"/>
        <v>I</v>
      </c>
      <c r="C131" s="56">
        <f t="shared" si="20"/>
        <v>52210.613499999999</v>
      </c>
      <c r="D131" s="8" t="str">
        <f t="shared" si="21"/>
        <v>vis</v>
      </c>
      <c r="E131" s="64">
        <f>VLOOKUP(C131,Active!C$21:E$973,3,FALSE)</f>
        <v>18629.975450814072</v>
      </c>
      <c r="F131" s="15" t="s">
        <v>95</v>
      </c>
      <c r="G131" s="8" t="str">
        <f t="shared" si="22"/>
        <v>52210.6135</v>
      </c>
      <c r="H131" s="56">
        <f t="shared" si="23"/>
        <v>-626</v>
      </c>
      <c r="I131" s="65" t="s">
        <v>311</v>
      </c>
      <c r="J131" s="66" t="s">
        <v>312</v>
      </c>
      <c r="K131" s="65">
        <v>-626</v>
      </c>
      <c r="L131" s="65" t="s">
        <v>313</v>
      </c>
      <c r="M131" s="66" t="s">
        <v>239</v>
      </c>
      <c r="N131" s="66" t="s">
        <v>259</v>
      </c>
      <c r="O131" s="67" t="s">
        <v>162</v>
      </c>
      <c r="P131" s="67" t="s">
        <v>273</v>
      </c>
    </row>
    <row r="132" spans="1:16" ht="12.75" customHeight="1" thickBot="1">
      <c r="A132" s="56" t="str">
        <f t="shared" si="18"/>
        <v> AOEB 9 </v>
      </c>
      <c r="B132" s="15" t="str">
        <f t="shared" si="19"/>
        <v>I</v>
      </c>
      <c r="C132" s="56">
        <f t="shared" si="20"/>
        <v>52230.517999999996</v>
      </c>
      <c r="D132" s="8" t="str">
        <f t="shared" si="21"/>
        <v>vis</v>
      </c>
      <c r="E132" s="64">
        <f>VLOOKUP(C132,Active!C$21:E$973,3,FALSE)</f>
        <v>18651.475269154671</v>
      </c>
      <c r="F132" s="15" t="s">
        <v>95</v>
      </c>
      <c r="G132" s="8" t="str">
        <f t="shared" si="22"/>
        <v>52230.5180</v>
      </c>
      <c r="H132" s="56">
        <f t="shared" si="23"/>
        <v>-583</v>
      </c>
      <c r="I132" s="65" t="s">
        <v>314</v>
      </c>
      <c r="J132" s="66" t="s">
        <v>315</v>
      </c>
      <c r="K132" s="65">
        <v>-583</v>
      </c>
      <c r="L132" s="65" t="s">
        <v>301</v>
      </c>
      <c r="M132" s="66" t="s">
        <v>239</v>
      </c>
      <c r="N132" s="66" t="s">
        <v>259</v>
      </c>
      <c r="O132" s="67" t="s">
        <v>305</v>
      </c>
      <c r="P132" s="67" t="s">
        <v>273</v>
      </c>
    </row>
    <row r="133" spans="1:16" ht="12.75" customHeight="1" thickBot="1">
      <c r="A133" s="56" t="str">
        <f t="shared" si="18"/>
        <v> AOEB 9 </v>
      </c>
      <c r="B133" s="15" t="str">
        <f t="shared" si="19"/>
        <v>I</v>
      </c>
      <c r="C133" s="56">
        <f t="shared" si="20"/>
        <v>52489.740599999997</v>
      </c>
      <c r="D133" s="8" t="str">
        <f t="shared" si="21"/>
        <v>CCD</v>
      </c>
      <c r="E133" s="64">
        <f>VLOOKUP(C133,Active!C$21:E$973,3,FALSE)</f>
        <v>18931.474204560185</v>
      </c>
      <c r="F133" s="15" t="str">
        <f>LEFT(M133,1)</f>
        <v>C</v>
      </c>
      <c r="G133" s="8" t="str">
        <f t="shared" si="22"/>
        <v>52489.7406</v>
      </c>
      <c r="H133" s="56">
        <f t="shared" si="23"/>
        <v>-23</v>
      </c>
      <c r="I133" s="65" t="s">
        <v>316</v>
      </c>
      <c r="J133" s="66" t="s">
        <v>317</v>
      </c>
      <c r="K133" s="65">
        <v>-23</v>
      </c>
      <c r="L133" s="65" t="s">
        <v>318</v>
      </c>
      <c r="M133" s="66" t="s">
        <v>239</v>
      </c>
      <c r="N133" s="66" t="s">
        <v>259</v>
      </c>
      <c r="O133" s="67" t="s">
        <v>162</v>
      </c>
      <c r="P133" s="67" t="s">
        <v>273</v>
      </c>
    </row>
    <row r="134" spans="1:16" ht="12.75" customHeight="1" thickBot="1">
      <c r="A134" s="56" t="str">
        <f t="shared" si="18"/>
        <v> AOEB 9 </v>
      </c>
      <c r="B134" s="15" t="str">
        <f t="shared" si="19"/>
        <v>I</v>
      </c>
      <c r="C134" s="56">
        <f t="shared" si="20"/>
        <v>52552.695200000002</v>
      </c>
      <c r="D134" s="8" t="str">
        <f t="shared" si="21"/>
        <v>CCD</v>
      </c>
      <c r="E134" s="64">
        <f>VLOOKUP(C134,Active!C$21:E$973,3,FALSE)</f>
        <v>18999.474529296076</v>
      </c>
      <c r="F134" s="15" t="str">
        <f>LEFT(M134,1)</f>
        <v>C</v>
      </c>
      <c r="G134" s="8" t="str">
        <f t="shared" si="22"/>
        <v>52552.6952</v>
      </c>
      <c r="H134" s="56">
        <f t="shared" si="23"/>
        <v>113</v>
      </c>
      <c r="I134" s="65" t="s">
        <v>319</v>
      </c>
      <c r="J134" s="66" t="s">
        <v>320</v>
      </c>
      <c r="K134" s="65">
        <v>113</v>
      </c>
      <c r="L134" s="65" t="s">
        <v>321</v>
      </c>
      <c r="M134" s="66" t="s">
        <v>239</v>
      </c>
      <c r="N134" s="66" t="s">
        <v>259</v>
      </c>
      <c r="O134" s="67" t="s">
        <v>305</v>
      </c>
      <c r="P134" s="67" t="s">
        <v>273</v>
      </c>
    </row>
    <row r="135" spans="1:16" ht="12.75" customHeight="1" thickBot="1">
      <c r="A135" s="56" t="str">
        <f t="shared" si="18"/>
        <v> AOEB 9 </v>
      </c>
      <c r="B135" s="15" t="str">
        <f t="shared" si="19"/>
        <v>I</v>
      </c>
      <c r="C135" s="56">
        <f t="shared" si="20"/>
        <v>52883.6728</v>
      </c>
      <c r="D135" s="8" t="str">
        <f t="shared" si="21"/>
        <v>CCD</v>
      </c>
      <c r="E135" s="64">
        <f>VLOOKUP(C135,Active!C$21:E$973,3,FALSE)</f>
        <v>19356.979529412081</v>
      </c>
      <c r="F135" s="15" t="str">
        <f>LEFT(M135,1)</f>
        <v>C</v>
      </c>
      <c r="G135" s="8" t="str">
        <f t="shared" si="22"/>
        <v>52883.6728</v>
      </c>
      <c r="H135" s="56">
        <f t="shared" si="23"/>
        <v>828</v>
      </c>
      <c r="I135" s="65" t="s">
        <v>322</v>
      </c>
      <c r="J135" s="66" t="s">
        <v>323</v>
      </c>
      <c r="K135" s="65">
        <v>828</v>
      </c>
      <c r="L135" s="65" t="s">
        <v>321</v>
      </c>
      <c r="M135" s="66" t="s">
        <v>239</v>
      </c>
      <c r="N135" s="66" t="s">
        <v>259</v>
      </c>
      <c r="O135" s="67" t="s">
        <v>162</v>
      </c>
      <c r="P135" s="67" t="s">
        <v>273</v>
      </c>
    </row>
    <row r="136" spans="1:16" ht="12.75" customHeight="1" thickBot="1">
      <c r="A136" s="56" t="str">
        <f t="shared" si="18"/>
        <v> AOEB 9 </v>
      </c>
      <c r="B136" s="15" t="str">
        <f t="shared" si="19"/>
        <v>I</v>
      </c>
      <c r="C136" s="56">
        <f t="shared" si="20"/>
        <v>52958.6636</v>
      </c>
      <c r="D136" s="8" t="str">
        <f t="shared" si="21"/>
        <v>CCD</v>
      </c>
      <c r="E136" s="64">
        <f>VLOOKUP(C136,Active!C$21:E$973,3,FALSE)</f>
        <v>19437.980739048926</v>
      </c>
      <c r="F136" s="15" t="str">
        <f>LEFT(M136,1)</f>
        <v>C</v>
      </c>
      <c r="G136" s="8" t="str">
        <f t="shared" si="22"/>
        <v>52958.6636</v>
      </c>
      <c r="H136" s="56">
        <f t="shared" si="23"/>
        <v>990</v>
      </c>
      <c r="I136" s="65" t="s">
        <v>329</v>
      </c>
      <c r="J136" s="66" t="s">
        <v>330</v>
      </c>
      <c r="K136" s="65" t="s">
        <v>331</v>
      </c>
      <c r="L136" s="65" t="s">
        <v>332</v>
      </c>
      <c r="M136" s="66" t="s">
        <v>239</v>
      </c>
      <c r="N136" s="66" t="s">
        <v>259</v>
      </c>
      <c r="O136" s="67" t="s">
        <v>305</v>
      </c>
      <c r="P136" s="67" t="s">
        <v>273</v>
      </c>
    </row>
    <row r="137" spans="1:16" ht="12.75" customHeight="1" thickBot="1">
      <c r="A137" s="56" t="str">
        <f t="shared" si="18"/>
        <v> AOEB 9 </v>
      </c>
      <c r="B137" s="15" t="str">
        <f t="shared" si="19"/>
        <v>I</v>
      </c>
      <c r="C137" s="56">
        <f t="shared" si="20"/>
        <v>53189.654499999997</v>
      </c>
      <c r="D137" s="8" t="str">
        <f t="shared" si="21"/>
        <v>vis</v>
      </c>
      <c r="E137" s="64">
        <f>VLOOKUP(C137,Active!C$21:E$973,3,FALSE)</f>
        <v>19687.485242469385</v>
      </c>
      <c r="F137" s="15" t="s">
        <v>95</v>
      </c>
      <c r="G137" s="8" t="str">
        <f t="shared" si="22"/>
        <v>53189.6545</v>
      </c>
      <c r="H137" s="56">
        <f t="shared" si="23"/>
        <v>1489</v>
      </c>
      <c r="I137" s="65" t="s">
        <v>333</v>
      </c>
      <c r="J137" s="66" t="s">
        <v>334</v>
      </c>
      <c r="K137" s="65" t="s">
        <v>335</v>
      </c>
      <c r="L137" s="65" t="s">
        <v>336</v>
      </c>
      <c r="M137" s="66" t="s">
        <v>239</v>
      </c>
      <c r="N137" s="66" t="s">
        <v>259</v>
      </c>
      <c r="O137" s="67" t="s">
        <v>162</v>
      </c>
      <c r="P137" s="67" t="s">
        <v>273</v>
      </c>
    </row>
    <row r="138" spans="1:16" ht="12.75" customHeight="1" thickBot="1">
      <c r="A138" s="56" t="str">
        <f t="shared" si="18"/>
        <v> AOEB 12 </v>
      </c>
      <c r="B138" s="15" t="str">
        <f t="shared" si="19"/>
        <v>I</v>
      </c>
      <c r="C138" s="56">
        <f t="shared" si="20"/>
        <v>53277.605900000002</v>
      </c>
      <c r="D138" s="8" t="str">
        <f t="shared" si="21"/>
        <v>vis</v>
      </c>
      <c r="E138" s="64">
        <f>VLOOKUP(C138,Active!C$21:E$973,3,FALSE)</f>
        <v>19782.48582639774</v>
      </c>
      <c r="F138" s="15" t="s">
        <v>95</v>
      </c>
      <c r="G138" s="8" t="str">
        <f t="shared" si="22"/>
        <v>53277.6059</v>
      </c>
      <c r="H138" s="56">
        <f t="shared" si="23"/>
        <v>1679</v>
      </c>
      <c r="I138" s="65" t="s">
        <v>342</v>
      </c>
      <c r="J138" s="66" t="s">
        <v>343</v>
      </c>
      <c r="K138" s="65" t="s">
        <v>344</v>
      </c>
      <c r="L138" s="65" t="s">
        <v>345</v>
      </c>
      <c r="M138" s="66" t="s">
        <v>239</v>
      </c>
      <c r="N138" s="66" t="s">
        <v>259</v>
      </c>
      <c r="O138" s="67" t="s">
        <v>162</v>
      </c>
      <c r="P138" s="67" t="s">
        <v>346</v>
      </c>
    </row>
    <row r="139" spans="1:16" ht="12.75" customHeight="1" thickBot="1">
      <c r="A139" s="56" t="str">
        <f t="shared" ref="A139:A158" si="24">P139</f>
        <v> AOEB 12 </v>
      </c>
      <c r="B139" s="15" t="str">
        <f t="shared" ref="B139:B158" si="25">IF(H139=INT(H139),"I","II")</f>
        <v>I</v>
      </c>
      <c r="C139" s="56">
        <f t="shared" ref="C139:C158" si="26">1*G139</f>
        <v>53340.561099999999</v>
      </c>
      <c r="D139" s="8" t="str">
        <f t="shared" ref="D139:D158" si="27">VLOOKUP(F139,I$1:J$5,2,FALSE)</f>
        <v>vis</v>
      </c>
      <c r="E139" s="64">
        <f>VLOOKUP(C139,Active!C$21:E$973,3,FALSE)</f>
        <v>19850.486799222796</v>
      </c>
      <c r="F139" s="15" t="s">
        <v>95</v>
      </c>
      <c r="G139" s="8" t="str">
        <f t="shared" ref="G139:G158" si="28">MID(I139,3,LEN(I139)-3)</f>
        <v>53340.5611</v>
      </c>
      <c r="H139" s="56">
        <f t="shared" ref="H139:H158" si="29">1*K139</f>
        <v>1815</v>
      </c>
      <c r="I139" s="65" t="s">
        <v>347</v>
      </c>
      <c r="J139" s="66" t="s">
        <v>348</v>
      </c>
      <c r="K139" s="65" t="s">
        <v>349</v>
      </c>
      <c r="L139" s="65" t="s">
        <v>350</v>
      </c>
      <c r="M139" s="66" t="s">
        <v>239</v>
      </c>
      <c r="N139" s="66" t="s">
        <v>259</v>
      </c>
      <c r="O139" s="67" t="s">
        <v>305</v>
      </c>
      <c r="P139" s="67" t="s">
        <v>346</v>
      </c>
    </row>
    <row r="140" spans="1:16" ht="12.75" customHeight="1" thickBot="1">
      <c r="A140" s="56" t="str">
        <f t="shared" si="24"/>
        <v> AOEB 12 </v>
      </c>
      <c r="B140" s="15" t="str">
        <f t="shared" si="25"/>
        <v>I</v>
      </c>
      <c r="C140" s="56">
        <f t="shared" si="26"/>
        <v>53632.65</v>
      </c>
      <c r="D140" s="8" t="str">
        <f t="shared" si="27"/>
        <v>vis</v>
      </c>
      <c r="E140" s="64">
        <f>VLOOKUP(C140,Active!C$21:E$973,3,FALSE)</f>
        <v>20165.986223438769</v>
      </c>
      <c r="F140" s="15" t="s">
        <v>95</v>
      </c>
      <c r="G140" s="8" t="str">
        <f t="shared" si="28"/>
        <v>53632.650</v>
      </c>
      <c r="H140" s="56">
        <f t="shared" si="29"/>
        <v>2446</v>
      </c>
      <c r="I140" s="65" t="s">
        <v>372</v>
      </c>
      <c r="J140" s="66" t="s">
        <v>373</v>
      </c>
      <c r="K140" s="65" t="s">
        <v>374</v>
      </c>
      <c r="L140" s="65" t="s">
        <v>375</v>
      </c>
      <c r="M140" s="66" t="s">
        <v>239</v>
      </c>
      <c r="N140" s="66" t="s">
        <v>259</v>
      </c>
      <c r="O140" s="67" t="s">
        <v>260</v>
      </c>
      <c r="P140" s="67" t="s">
        <v>346</v>
      </c>
    </row>
    <row r="141" spans="1:16" ht="12.75" customHeight="1" thickBot="1">
      <c r="A141" s="56" t="str">
        <f t="shared" si="24"/>
        <v>VSB 44 </v>
      </c>
      <c r="B141" s="15" t="str">
        <f t="shared" si="25"/>
        <v>I</v>
      </c>
      <c r="C141" s="56">
        <f t="shared" si="26"/>
        <v>53690.054700000001</v>
      </c>
      <c r="D141" s="8" t="str">
        <f t="shared" si="27"/>
        <v>vis</v>
      </c>
      <c r="E141" s="64">
        <f>VLOOKUP(C141,Active!C$21:E$973,3,FALSE)</f>
        <v>20227.991831311203</v>
      </c>
      <c r="F141" s="15" t="s">
        <v>95</v>
      </c>
      <c r="G141" s="8" t="str">
        <f t="shared" si="28"/>
        <v>53690.0547</v>
      </c>
      <c r="H141" s="56">
        <f t="shared" si="29"/>
        <v>2570</v>
      </c>
      <c r="I141" s="65" t="s">
        <v>387</v>
      </c>
      <c r="J141" s="66" t="s">
        <v>388</v>
      </c>
      <c r="K141" s="65" t="s">
        <v>385</v>
      </c>
      <c r="L141" s="65" t="s">
        <v>389</v>
      </c>
      <c r="M141" s="66" t="s">
        <v>224</v>
      </c>
      <c r="N141" s="66" t="s">
        <v>270</v>
      </c>
      <c r="O141" s="67" t="s">
        <v>390</v>
      </c>
      <c r="P141" s="68" t="s">
        <v>391</v>
      </c>
    </row>
    <row r="142" spans="1:16" ht="12.75" customHeight="1" thickBot="1">
      <c r="A142" s="56" t="str">
        <f t="shared" si="24"/>
        <v> AOEB 12 </v>
      </c>
      <c r="B142" s="15" t="str">
        <f t="shared" si="25"/>
        <v>I</v>
      </c>
      <c r="C142" s="56">
        <f t="shared" si="26"/>
        <v>53994.644399999997</v>
      </c>
      <c r="D142" s="8" t="str">
        <f t="shared" si="27"/>
        <v>vis</v>
      </c>
      <c r="E142" s="64">
        <f>VLOOKUP(C142,Active!C$21:E$973,3,FALSE)</f>
        <v>20556.99397748011</v>
      </c>
      <c r="F142" s="15" t="s">
        <v>95</v>
      </c>
      <c r="G142" s="8" t="str">
        <f t="shared" si="28"/>
        <v>53994.6444</v>
      </c>
      <c r="H142" s="56">
        <f t="shared" si="29"/>
        <v>3228</v>
      </c>
      <c r="I142" s="65" t="s">
        <v>399</v>
      </c>
      <c r="J142" s="66" t="s">
        <v>400</v>
      </c>
      <c r="K142" s="65" t="s">
        <v>401</v>
      </c>
      <c r="L142" s="65" t="s">
        <v>402</v>
      </c>
      <c r="M142" s="66" t="s">
        <v>239</v>
      </c>
      <c r="N142" s="66" t="s">
        <v>259</v>
      </c>
      <c r="O142" s="67" t="s">
        <v>162</v>
      </c>
      <c r="P142" s="67" t="s">
        <v>346</v>
      </c>
    </row>
    <row r="143" spans="1:16" ht="12.75" customHeight="1" thickBot="1">
      <c r="A143" s="56" t="str">
        <f t="shared" si="24"/>
        <v> AOEB 12 </v>
      </c>
      <c r="B143" s="15" t="str">
        <f t="shared" si="25"/>
        <v>I</v>
      </c>
      <c r="C143" s="56">
        <f t="shared" si="26"/>
        <v>54310.807699999998</v>
      </c>
      <c r="D143" s="8" t="str">
        <f t="shared" si="27"/>
        <v>vis</v>
      </c>
      <c r="E143" s="64">
        <f>VLOOKUP(C143,Active!C$21:E$973,3,FALSE)</f>
        <v>20898.497331795257</v>
      </c>
      <c r="F143" s="15" t="s">
        <v>95</v>
      </c>
      <c r="G143" s="8" t="str">
        <f t="shared" si="28"/>
        <v>54310.8077</v>
      </c>
      <c r="H143" s="56">
        <f t="shared" si="29"/>
        <v>3911</v>
      </c>
      <c r="I143" s="65" t="s">
        <v>415</v>
      </c>
      <c r="J143" s="66" t="s">
        <v>416</v>
      </c>
      <c r="K143" s="65" t="s">
        <v>417</v>
      </c>
      <c r="L143" s="65" t="s">
        <v>418</v>
      </c>
      <c r="M143" s="66" t="s">
        <v>239</v>
      </c>
      <c r="N143" s="66" t="s">
        <v>259</v>
      </c>
      <c r="O143" s="67" t="s">
        <v>162</v>
      </c>
      <c r="P143" s="67" t="s">
        <v>346</v>
      </c>
    </row>
    <row r="144" spans="1:16" ht="12.75" customHeight="1" thickBot="1">
      <c r="A144" s="56" t="str">
        <f t="shared" si="24"/>
        <v>BAVM 203 </v>
      </c>
      <c r="B144" s="15" t="str">
        <f t="shared" si="25"/>
        <v>I</v>
      </c>
      <c r="C144" s="56">
        <f t="shared" si="26"/>
        <v>54379.316500000001</v>
      </c>
      <c r="D144" s="8" t="str">
        <f t="shared" si="27"/>
        <v>vis</v>
      </c>
      <c r="E144" s="64">
        <f>VLOOKUP(C144,Active!C$21:E$973,3,FALSE)</f>
        <v>20972.49701803369</v>
      </c>
      <c r="F144" s="15" t="s">
        <v>95</v>
      </c>
      <c r="G144" s="8" t="str">
        <f t="shared" si="28"/>
        <v>54379.3165</v>
      </c>
      <c r="H144" s="56">
        <f t="shared" si="29"/>
        <v>4059</v>
      </c>
      <c r="I144" s="65" t="s">
        <v>425</v>
      </c>
      <c r="J144" s="66" t="s">
        <v>426</v>
      </c>
      <c r="K144" s="65" t="s">
        <v>427</v>
      </c>
      <c r="L144" s="65" t="s">
        <v>428</v>
      </c>
      <c r="M144" s="66" t="s">
        <v>239</v>
      </c>
      <c r="N144" s="66" t="s">
        <v>225</v>
      </c>
      <c r="O144" s="67" t="s">
        <v>341</v>
      </c>
      <c r="P144" s="68" t="s">
        <v>429</v>
      </c>
    </row>
    <row r="145" spans="1:16" ht="12.75" customHeight="1" thickBot="1">
      <c r="A145" s="56" t="str">
        <f t="shared" si="24"/>
        <v>BAVM 193 </v>
      </c>
      <c r="B145" s="15" t="str">
        <f t="shared" si="25"/>
        <v>I</v>
      </c>
      <c r="C145" s="56">
        <f t="shared" si="26"/>
        <v>54390.426899999999</v>
      </c>
      <c r="D145" s="8" t="str">
        <f t="shared" si="27"/>
        <v>vis</v>
      </c>
      <c r="E145" s="64">
        <f>VLOOKUP(C145,Active!C$21:E$973,3,FALSE)</f>
        <v>20984.497901336028</v>
      </c>
      <c r="F145" s="15" t="s">
        <v>95</v>
      </c>
      <c r="G145" s="8" t="str">
        <f t="shared" si="28"/>
        <v>54390.4269</v>
      </c>
      <c r="H145" s="56">
        <f t="shared" si="29"/>
        <v>4083</v>
      </c>
      <c r="I145" s="65" t="s">
        <v>430</v>
      </c>
      <c r="J145" s="66" t="s">
        <v>431</v>
      </c>
      <c r="K145" s="65" t="s">
        <v>432</v>
      </c>
      <c r="L145" s="65" t="s">
        <v>433</v>
      </c>
      <c r="M145" s="66" t="s">
        <v>239</v>
      </c>
      <c r="N145" s="66" t="s">
        <v>327</v>
      </c>
      <c r="O145" s="67" t="s">
        <v>434</v>
      </c>
      <c r="P145" s="68" t="s">
        <v>435</v>
      </c>
    </row>
    <row r="146" spans="1:16" ht="12.75" customHeight="1" thickBot="1">
      <c r="A146" s="56" t="str">
        <f t="shared" si="24"/>
        <v>BAVM 203 </v>
      </c>
      <c r="B146" s="15" t="str">
        <f t="shared" si="25"/>
        <v>I</v>
      </c>
      <c r="C146" s="56">
        <f t="shared" si="26"/>
        <v>54798.242100000003</v>
      </c>
      <c r="D146" s="8" t="str">
        <f t="shared" si="27"/>
        <v>vis</v>
      </c>
      <c r="E146" s="64">
        <f>VLOOKUP(C146,Active!C$21:E$973,3,FALSE)</f>
        <v>21424.998929572714</v>
      </c>
      <c r="F146" s="15" t="s">
        <v>95</v>
      </c>
      <c r="G146" s="8" t="str">
        <f t="shared" si="28"/>
        <v>54798.2421</v>
      </c>
      <c r="H146" s="56">
        <f t="shared" si="29"/>
        <v>4964</v>
      </c>
      <c r="I146" s="65" t="s">
        <v>462</v>
      </c>
      <c r="J146" s="66" t="s">
        <v>463</v>
      </c>
      <c r="K146" s="65" t="s">
        <v>464</v>
      </c>
      <c r="L146" s="65" t="s">
        <v>465</v>
      </c>
      <c r="M146" s="66" t="s">
        <v>239</v>
      </c>
      <c r="N146" s="66" t="s">
        <v>327</v>
      </c>
      <c r="O146" s="67" t="s">
        <v>434</v>
      </c>
      <c r="P146" s="68" t="s">
        <v>429</v>
      </c>
    </row>
    <row r="147" spans="1:16" ht="12.75" customHeight="1" thickBot="1">
      <c r="A147" s="56" t="str">
        <f t="shared" si="24"/>
        <v>BAVM 212 </v>
      </c>
      <c r="B147" s="15" t="str">
        <f t="shared" si="25"/>
        <v>I</v>
      </c>
      <c r="C147" s="56">
        <f t="shared" si="26"/>
        <v>55039.413</v>
      </c>
      <c r="D147" s="8" t="str">
        <f t="shared" si="27"/>
        <v>vis</v>
      </c>
      <c r="E147" s="64">
        <f>VLOOKUP(C147,Active!C$21:E$973,3,FALSE)</f>
        <v>21685.499346013214</v>
      </c>
      <c r="F147" s="15" t="s">
        <v>95</v>
      </c>
      <c r="G147" s="8" t="str">
        <f t="shared" si="28"/>
        <v>55039.4130</v>
      </c>
      <c r="H147" s="56">
        <f t="shared" si="29"/>
        <v>5485</v>
      </c>
      <c r="I147" s="65" t="s">
        <v>469</v>
      </c>
      <c r="J147" s="66" t="s">
        <v>470</v>
      </c>
      <c r="K147" s="65" t="s">
        <v>471</v>
      </c>
      <c r="L147" s="65" t="s">
        <v>472</v>
      </c>
      <c r="M147" s="66" t="s">
        <v>239</v>
      </c>
      <c r="N147" s="66" t="s">
        <v>327</v>
      </c>
      <c r="O147" s="67" t="s">
        <v>434</v>
      </c>
      <c r="P147" s="68" t="s">
        <v>473</v>
      </c>
    </row>
    <row r="148" spans="1:16" ht="12.75" customHeight="1" thickBot="1">
      <c r="A148" s="56" t="str">
        <f t="shared" si="24"/>
        <v>BAVM 212 </v>
      </c>
      <c r="B148" s="15" t="str">
        <f t="shared" si="25"/>
        <v>I</v>
      </c>
      <c r="C148" s="56">
        <f t="shared" si="26"/>
        <v>55071.353199999998</v>
      </c>
      <c r="D148" s="8" t="str">
        <f t="shared" si="27"/>
        <v>vis</v>
      </c>
      <c r="E148" s="64">
        <f>VLOOKUP(C148,Active!C$21:E$973,3,FALSE)</f>
        <v>21719.999509180463</v>
      </c>
      <c r="F148" s="15" t="s">
        <v>95</v>
      </c>
      <c r="G148" s="8" t="str">
        <f t="shared" si="28"/>
        <v>55071.3532</v>
      </c>
      <c r="H148" s="56">
        <f t="shared" si="29"/>
        <v>5554</v>
      </c>
      <c r="I148" s="65" t="s">
        <v>479</v>
      </c>
      <c r="J148" s="66" t="s">
        <v>480</v>
      </c>
      <c r="K148" s="65" t="s">
        <v>481</v>
      </c>
      <c r="L148" s="65" t="s">
        <v>482</v>
      </c>
      <c r="M148" s="66" t="s">
        <v>239</v>
      </c>
      <c r="N148" s="66" t="s">
        <v>225</v>
      </c>
      <c r="O148" s="67" t="s">
        <v>341</v>
      </c>
      <c r="P148" s="68" t="s">
        <v>473</v>
      </c>
    </row>
    <row r="149" spans="1:16" ht="12.75" customHeight="1" thickBot="1">
      <c r="A149" s="56" t="str">
        <f t="shared" si="24"/>
        <v>OEJV 0137 </v>
      </c>
      <c r="B149" s="15" t="str">
        <f t="shared" si="25"/>
        <v>I</v>
      </c>
      <c r="C149" s="56">
        <f t="shared" si="26"/>
        <v>55514.345699999998</v>
      </c>
      <c r="D149" s="8" t="str">
        <f t="shared" si="27"/>
        <v>vis</v>
      </c>
      <c r="E149" s="64">
        <f>VLOOKUP(C149,Active!C$21:E$973,3,FALSE)</f>
        <v>22198.497249703963</v>
      </c>
      <c r="F149" s="15" t="s">
        <v>95</v>
      </c>
      <c r="G149" s="8" t="str">
        <f t="shared" si="28"/>
        <v>55514.3457</v>
      </c>
      <c r="H149" s="56">
        <f t="shared" si="29"/>
        <v>6511</v>
      </c>
      <c r="I149" s="65" t="s">
        <v>517</v>
      </c>
      <c r="J149" s="66" t="s">
        <v>518</v>
      </c>
      <c r="K149" s="65" t="s">
        <v>519</v>
      </c>
      <c r="L149" s="65" t="s">
        <v>520</v>
      </c>
      <c r="M149" s="66" t="s">
        <v>239</v>
      </c>
      <c r="N149" s="66" t="s">
        <v>521</v>
      </c>
      <c r="O149" s="67" t="s">
        <v>522</v>
      </c>
      <c r="P149" s="68" t="s">
        <v>523</v>
      </c>
    </row>
    <row r="150" spans="1:16" ht="12.75" customHeight="1" thickBot="1">
      <c r="A150" s="56" t="str">
        <f t="shared" si="24"/>
        <v>OEJV 0137 </v>
      </c>
      <c r="B150" s="15" t="str">
        <f t="shared" si="25"/>
        <v>I</v>
      </c>
      <c r="C150" s="56">
        <f t="shared" si="26"/>
        <v>55514.348400000003</v>
      </c>
      <c r="D150" s="8" t="str">
        <f t="shared" si="27"/>
        <v>vis</v>
      </c>
      <c r="E150" s="64">
        <f>VLOOKUP(C150,Active!C$21:E$973,3,FALSE)</f>
        <v>22198.500166105259</v>
      </c>
      <c r="F150" s="15" t="s">
        <v>95</v>
      </c>
      <c r="G150" s="8" t="str">
        <f t="shared" si="28"/>
        <v>55514.3484</v>
      </c>
      <c r="H150" s="56">
        <f t="shared" si="29"/>
        <v>6511</v>
      </c>
      <c r="I150" s="65" t="s">
        <v>524</v>
      </c>
      <c r="J150" s="66" t="s">
        <v>525</v>
      </c>
      <c r="K150" s="65" t="s">
        <v>519</v>
      </c>
      <c r="L150" s="65" t="s">
        <v>510</v>
      </c>
      <c r="M150" s="66" t="s">
        <v>239</v>
      </c>
      <c r="N150" s="66" t="s">
        <v>95</v>
      </c>
      <c r="O150" s="67" t="s">
        <v>522</v>
      </c>
      <c r="P150" s="68" t="s">
        <v>523</v>
      </c>
    </row>
    <row r="151" spans="1:16" ht="12.75" customHeight="1" thickBot="1">
      <c r="A151" s="56" t="str">
        <f t="shared" si="24"/>
        <v>OEJV 0137 </v>
      </c>
      <c r="B151" s="15" t="str">
        <f t="shared" si="25"/>
        <v>I</v>
      </c>
      <c r="C151" s="56">
        <f t="shared" si="26"/>
        <v>55514.349199999997</v>
      </c>
      <c r="D151" s="8" t="str">
        <f t="shared" si="27"/>
        <v>vis</v>
      </c>
      <c r="E151" s="64">
        <f>VLOOKUP(C151,Active!C$21:E$973,3,FALSE)</f>
        <v>22198.501030224154</v>
      </c>
      <c r="F151" s="15" t="s">
        <v>95</v>
      </c>
      <c r="G151" s="8" t="str">
        <f t="shared" si="28"/>
        <v>55514.3492</v>
      </c>
      <c r="H151" s="56">
        <f t="shared" si="29"/>
        <v>6511</v>
      </c>
      <c r="I151" s="65" t="s">
        <v>526</v>
      </c>
      <c r="J151" s="66" t="s">
        <v>527</v>
      </c>
      <c r="K151" s="65" t="s">
        <v>519</v>
      </c>
      <c r="L151" s="65" t="s">
        <v>528</v>
      </c>
      <c r="M151" s="66" t="s">
        <v>239</v>
      </c>
      <c r="N151" s="66" t="s">
        <v>47</v>
      </c>
      <c r="O151" s="67" t="s">
        <v>522</v>
      </c>
      <c r="P151" s="68" t="s">
        <v>523</v>
      </c>
    </row>
    <row r="152" spans="1:16" ht="12.75" customHeight="1" thickBot="1">
      <c r="A152" s="56" t="str">
        <f t="shared" si="24"/>
        <v>OEJV 0137 </v>
      </c>
      <c r="B152" s="15" t="str">
        <f t="shared" si="25"/>
        <v>I</v>
      </c>
      <c r="C152" s="56">
        <f t="shared" si="26"/>
        <v>55547.214399999997</v>
      </c>
      <c r="D152" s="8" t="str">
        <f t="shared" si="27"/>
        <v>vis</v>
      </c>
      <c r="E152" s="64">
        <f>VLOOKUP(C152,Active!C$21:E$973,3,FALSE)</f>
        <v>22234.000330871124</v>
      </c>
      <c r="F152" s="15" t="s">
        <v>95</v>
      </c>
      <c r="G152" s="8" t="str">
        <f t="shared" si="28"/>
        <v>55547.2144</v>
      </c>
      <c r="H152" s="56">
        <f t="shared" si="29"/>
        <v>6582</v>
      </c>
      <c r="I152" s="65" t="s">
        <v>529</v>
      </c>
      <c r="J152" s="66" t="s">
        <v>530</v>
      </c>
      <c r="K152" s="65" t="s">
        <v>531</v>
      </c>
      <c r="L152" s="65" t="s">
        <v>532</v>
      </c>
      <c r="M152" s="66" t="s">
        <v>239</v>
      </c>
      <c r="N152" s="66" t="s">
        <v>47</v>
      </c>
      <c r="O152" s="67" t="s">
        <v>522</v>
      </c>
      <c r="P152" s="68" t="s">
        <v>523</v>
      </c>
    </row>
    <row r="153" spans="1:16" ht="12.75" customHeight="1" thickBot="1">
      <c r="A153" s="56" t="str">
        <f t="shared" si="24"/>
        <v>OEJV 0137 </v>
      </c>
      <c r="B153" s="15" t="str">
        <f t="shared" si="25"/>
        <v>I</v>
      </c>
      <c r="C153" s="56">
        <f t="shared" si="26"/>
        <v>55547.214999999997</v>
      </c>
      <c r="D153" s="8" t="str">
        <f t="shared" si="27"/>
        <v>vis</v>
      </c>
      <c r="E153" s="64">
        <f>VLOOKUP(C153,Active!C$21:E$973,3,FALSE)</f>
        <v>22234.000978960299</v>
      </c>
      <c r="F153" s="15" t="s">
        <v>95</v>
      </c>
      <c r="G153" s="8" t="str">
        <f t="shared" si="28"/>
        <v>55547.2150</v>
      </c>
      <c r="H153" s="56">
        <f t="shared" si="29"/>
        <v>6582</v>
      </c>
      <c r="I153" s="65" t="s">
        <v>533</v>
      </c>
      <c r="J153" s="66" t="s">
        <v>534</v>
      </c>
      <c r="K153" s="65" t="s">
        <v>531</v>
      </c>
      <c r="L153" s="65" t="s">
        <v>535</v>
      </c>
      <c r="M153" s="66" t="s">
        <v>239</v>
      </c>
      <c r="N153" s="66" t="s">
        <v>521</v>
      </c>
      <c r="O153" s="67" t="s">
        <v>522</v>
      </c>
      <c r="P153" s="68" t="s">
        <v>523</v>
      </c>
    </row>
    <row r="154" spans="1:16" ht="12.75" customHeight="1" thickBot="1">
      <c r="A154" s="56" t="str">
        <f t="shared" si="24"/>
        <v>BAVM 225 </v>
      </c>
      <c r="B154" s="15" t="str">
        <f t="shared" si="25"/>
        <v>I</v>
      </c>
      <c r="C154" s="56">
        <f t="shared" si="26"/>
        <v>55832.3609</v>
      </c>
      <c r="D154" s="8" t="str">
        <f t="shared" si="27"/>
        <v>vis</v>
      </c>
      <c r="E154" s="64">
        <f>VLOOKUP(C154,Active!C$21:E$973,3,FALSE)</f>
        <v>22542.00093126094</v>
      </c>
      <c r="F154" s="15" t="s">
        <v>95</v>
      </c>
      <c r="G154" s="8" t="str">
        <f t="shared" si="28"/>
        <v>55832.3609</v>
      </c>
      <c r="H154" s="56">
        <f t="shared" si="29"/>
        <v>7198</v>
      </c>
      <c r="I154" s="65" t="s">
        <v>548</v>
      </c>
      <c r="J154" s="66" t="s">
        <v>549</v>
      </c>
      <c r="K154" s="65" t="s">
        <v>550</v>
      </c>
      <c r="L154" s="65" t="s">
        <v>551</v>
      </c>
      <c r="M154" s="66" t="s">
        <v>239</v>
      </c>
      <c r="N154" s="66" t="s">
        <v>225</v>
      </c>
      <c r="O154" s="67" t="s">
        <v>511</v>
      </c>
      <c r="P154" s="68" t="s">
        <v>552</v>
      </c>
    </row>
    <row r="155" spans="1:16" ht="12.75" customHeight="1" thickBot="1">
      <c r="A155" s="56" t="str">
        <f t="shared" si="24"/>
        <v>BAVM 225 </v>
      </c>
      <c r="B155" s="15" t="str">
        <f t="shared" si="25"/>
        <v>I</v>
      </c>
      <c r="C155" s="56">
        <f t="shared" si="26"/>
        <v>55839.3033</v>
      </c>
      <c r="D155" s="8" t="str">
        <f t="shared" si="27"/>
        <v>vis</v>
      </c>
      <c r="E155" s="64">
        <f>VLOOKUP(C155,Active!C$21:E$973,3,FALSE)</f>
        <v>22549.499755087101</v>
      </c>
      <c r="F155" s="15" t="s">
        <v>95</v>
      </c>
      <c r="G155" s="8" t="str">
        <f t="shared" si="28"/>
        <v>55839.3033</v>
      </c>
      <c r="H155" s="56">
        <f t="shared" si="29"/>
        <v>7213</v>
      </c>
      <c r="I155" s="65" t="s">
        <v>557</v>
      </c>
      <c r="J155" s="66" t="s">
        <v>558</v>
      </c>
      <c r="K155" s="65" t="s">
        <v>555</v>
      </c>
      <c r="L155" s="65" t="s">
        <v>559</v>
      </c>
      <c r="M155" s="66" t="s">
        <v>239</v>
      </c>
      <c r="N155" s="66" t="s">
        <v>327</v>
      </c>
      <c r="O155" s="67" t="s">
        <v>434</v>
      </c>
      <c r="P155" s="68" t="s">
        <v>552</v>
      </c>
    </row>
    <row r="156" spans="1:16" ht="12.75" customHeight="1" thickBot="1">
      <c r="A156" s="56" t="str">
        <f t="shared" si="24"/>
        <v>BAVM 225 </v>
      </c>
      <c r="B156" s="15" t="str">
        <f t="shared" si="25"/>
        <v>I</v>
      </c>
      <c r="C156" s="56">
        <f t="shared" si="26"/>
        <v>55873.557399999998</v>
      </c>
      <c r="D156" s="8" t="str">
        <f t="shared" si="27"/>
        <v>vis</v>
      </c>
      <c r="E156" s="64">
        <f>VLOOKUP(C156,Active!C$21:E$973,3,FALSE)</f>
        <v>22586.499274161724</v>
      </c>
      <c r="F156" s="15" t="s">
        <v>95</v>
      </c>
      <c r="G156" s="8" t="str">
        <f t="shared" si="28"/>
        <v>55873.5574</v>
      </c>
      <c r="H156" s="56">
        <f t="shared" si="29"/>
        <v>7287</v>
      </c>
      <c r="I156" s="65" t="s">
        <v>571</v>
      </c>
      <c r="J156" s="66" t="s">
        <v>572</v>
      </c>
      <c r="K156" s="65">
        <v>7287</v>
      </c>
      <c r="L156" s="65" t="s">
        <v>573</v>
      </c>
      <c r="M156" s="66" t="s">
        <v>239</v>
      </c>
      <c r="N156" s="66" t="s">
        <v>327</v>
      </c>
      <c r="O156" s="67" t="s">
        <v>434</v>
      </c>
      <c r="P156" s="68" t="s">
        <v>552</v>
      </c>
    </row>
    <row r="157" spans="1:16" ht="12.75" customHeight="1" thickBot="1">
      <c r="A157" s="56" t="str">
        <f t="shared" si="24"/>
        <v>BAVM 225 </v>
      </c>
      <c r="B157" s="15" t="str">
        <f t="shared" si="25"/>
        <v>I</v>
      </c>
      <c r="C157" s="56">
        <f t="shared" si="26"/>
        <v>55877.261500000001</v>
      </c>
      <c r="D157" s="8" t="str">
        <f t="shared" si="27"/>
        <v>vis</v>
      </c>
      <c r="E157" s="64">
        <f>VLOOKUP(C157,Active!C$21:E$973,3,FALSE)</f>
        <v>22590.50025268997</v>
      </c>
      <c r="F157" s="15" t="s">
        <v>95</v>
      </c>
      <c r="G157" s="8" t="str">
        <f t="shared" si="28"/>
        <v>55877.2615</v>
      </c>
      <c r="H157" s="56">
        <f t="shared" si="29"/>
        <v>7295</v>
      </c>
      <c r="I157" s="65" t="s">
        <v>574</v>
      </c>
      <c r="J157" s="66" t="s">
        <v>575</v>
      </c>
      <c r="K157" s="65">
        <v>7295</v>
      </c>
      <c r="L157" s="65" t="s">
        <v>576</v>
      </c>
      <c r="M157" s="66" t="s">
        <v>239</v>
      </c>
      <c r="N157" s="66" t="s">
        <v>225</v>
      </c>
      <c r="O157" s="67" t="s">
        <v>423</v>
      </c>
      <c r="P157" s="68" t="s">
        <v>552</v>
      </c>
    </row>
    <row r="158" spans="1:16" ht="12.75" customHeight="1" thickBot="1">
      <c r="A158" s="56" t="str">
        <f t="shared" si="24"/>
        <v> JAAVSO 43-1 </v>
      </c>
      <c r="B158" s="15" t="str">
        <f t="shared" si="25"/>
        <v>I</v>
      </c>
      <c r="C158" s="56">
        <f t="shared" si="26"/>
        <v>56952.592199999999</v>
      </c>
      <c r="D158" s="8" t="str">
        <f t="shared" si="27"/>
        <v>vis</v>
      </c>
      <c r="E158" s="64">
        <f>VLOOKUP(C158,Active!C$21:E$973,3,FALSE)</f>
        <v>23752.017231567836</v>
      </c>
      <c r="F158" s="15" t="s">
        <v>95</v>
      </c>
      <c r="G158" s="8" t="str">
        <f t="shared" si="28"/>
        <v>56952.5922</v>
      </c>
      <c r="H158" s="56">
        <f t="shared" si="29"/>
        <v>9618</v>
      </c>
      <c r="I158" s="65" t="s">
        <v>640</v>
      </c>
      <c r="J158" s="66" t="s">
        <v>641</v>
      </c>
      <c r="K158" s="65">
        <v>9618</v>
      </c>
      <c r="L158" s="65" t="s">
        <v>622</v>
      </c>
      <c r="M158" s="66" t="s">
        <v>239</v>
      </c>
      <c r="N158" s="66" t="s">
        <v>95</v>
      </c>
      <c r="O158" s="67" t="s">
        <v>162</v>
      </c>
      <c r="P158" s="67" t="s">
        <v>642</v>
      </c>
    </row>
    <row r="159" spans="1:16" ht="12.75" customHeight="1" thickBot="1">
      <c r="B159" s="15"/>
      <c r="E159" s="64"/>
      <c r="F159" s="15"/>
      <c r="I159" s="65"/>
      <c r="J159" s="66"/>
      <c r="K159" s="65"/>
      <c r="L159" s="65"/>
      <c r="M159" s="66"/>
      <c r="N159" s="66"/>
      <c r="O159" s="67"/>
      <c r="P159" s="67"/>
    </row>
    <row r="160" spans="1:16" ht="12.75" customHeight="1" thickBot="1">
      <c r="B160" s="15"/>
      <c r="E160" s="64"/>
      <c r="F160" s="15"/>
      <c r="I160" s="65"/>
      <c r="J160" s="66"/>
      <c r="K160" s="65"/>
      <c r="L160" s="65"/>
      <c r="M160" s="66"/>
      <c r="N160" s="66"/>
      <c r="O160" s="67"/>
      <c r="P160" s="67"/>
    </row>
    <row r="161" spans="2:16" ht="12.75" customHeight="1" thickBot="1">
      <c r="B161" s="15"/>
      <c r="E161" s="64"/>
      <c r="F161" s="15"/>
      <c r="I161" s="65"/>
      <c r="J161" s="66"/>
      <c r="K161" s="65"/>
      <c r="L161" s="65"/>
      <c r="M161" s="66"/>
      <c r="N161" s="66"/>
      <c r="O161" s="67"/>
      <c r="P161" s="67"/>
    </row>
    <row r="162" spans="2:16" ht="12.75" customHeight="1" thickBot="1">
      <c r="B162" s="15"/>
      <c r="E162" s="64"/>
      <c r="F162" s="15"/>
      <c r="I162" s="65"/>
      <c r="J162" s="66"/>
      <c r="K162" s="65"/>
      <c r="L162" s="65"/>
      <c r="M162" s="66"/>
      <c r="N162" s="66"/>
      <c r="O162" s="67"/>
      <c r="P162" s="67"/>
    </row>
    <row r="163" spans="2:16" ht="12.75" customHeight="1" thickBot="1">
      <c r="B163" s="15"/>
      <c r="E163" s="64"/>
      <c r="F163" s="15"/>
      <c r="I163" s="65"/>
      <c r="J163" s="66"/>
      <c r="K163" s="65"/>
      <c r="L163" s="65"/>
      <c r="M163" s="66"/>
      <c r="N163" s="66"/>
      <c r="O163" s="67"/>
      <c r="P163" s="67"/>
    </row>
    <row r="164" spans="2:16" ht="12.75" customHeight="1" thickBot="1">
      <c r="B164" s="15"/>
      <c r="E164" s="64"/>
      <c r="F164" s="15"/>
      <c r="I164" s="65"/>
      <c r="J164" s="66"/>
      <c r="K164" s="65"/>
      <c r="L164" s="65"/>
      <c r="M164" s="66"/>
      <c r="N164" s="66"/>
      <c r="O164" s="67"/>
      <c r="P164" s="67"/>
    </row>
    <row r="165" spans="2:16" ht="12.75" customHeight="1" thickBot="1">
      <c r="B165" s="15"/>
      <c r="E165" s="64"/>
      <c r="F165" s="15"/>
      <c r="I165" s="65"/>
      <c r="J165" s="66"/>
      <c r="K165" s="65"/>
      <c r="L165" s="65"/>
      <c r="M165" s="66"/>
      <c r="N165" s="66"/>
      <c r="O165" s="67"/>
      <c r="P165" s="67"/>
    </row>
    <row r="166" spans="2:16" ht="12.75" customHeight="1" thickBot="1">
      <c r="B166" s="15"/>
      <c r="E166" s="64"/>
      <c r="F166" s="15"/>
      <c r="I166" s="65"/>
      <c r="J166" s="66"/>
      <c r="K166" s="65"/>
      <c r="L166" s="65"/>
      <c r="M166" s="66"/>
      <c r="N166" s="66"/>
      <c r="O166" s="67"/>
      <c r="P166" s="67"/>
    </row>
    <row r="167" spans="2:16" ht="12.75" customHeight="1" thickBot="1">
      <c r="B167" s="15"/>
      <c r="E167" s="64"/>
      <c r="F167" s="15"/>
      <c r="I167" s="65"/>
      <c r="J167" s="66"/>
      <c r="K167" s="65"/>
      <c r="L167" s="65"/>
      <c r="M167" s="66"/>
      <c r="N167" s="66"/>
      <c r="O167" s="67"/>
      <c r="P167" s="67"/>
    </row>
    <row r="168" spans="2:16" ht="12.75" customHeight="1" thickBot="1">
      <c r="B168" s="15"/>
      <c r="E168" s="64"/>
      <c r="F168" s="15"/>
      <c r="I168" s="65"/>
      <c r="J168" s="66"/>
      <c r="K168" s="65"/>
      <c r="L168" s="65"/>
      <c r="M168" s="66"/>
      <c r="N168" s="66"/>
      <c r="O168" s="67"/>
      <c r="P168" s="67"/>
    </row>
    <row r="169" spans="2:16" ht="12.75" customHeight="1" thickBot="1">
      <c r="B169" s="15"/>
      <c r="E169" s="64"/>
      <c r="F169" s="15"/>
      <c r="I169" s="65"/>
      <c r="J169" s="66"/>
      <c r="K169" s="65"/>
      <c r="L169" s="65"/>
      <c r="M169" s="66"/>
      <c r="N169" s="66"/>
      <c r="O169" s="67"/>
      <c r="P169" s="67"/>
    </row>
    <row r="170" spans="2:16" ht="12.75" customHeight="1" thickBot="1">
      <c r="B170" s="15"/>
      <c r="E170" s="64"/>
      <c r="F170" s="15"/>
      <c r="I170" s="65"/>
      <c r="J170" s="66"/>
      <c r="K170" s="65"/>
      <c r="L170" s="65"/>
      <c r="M170" s="66"/>
      <c r="N170" s="66"/>
      <c r="O170" s="67"/>
      <c r="P170" s="67"/>
    </row>
    <row r="171" spans="2:16" ht="12.75" customHeight="1" thickBot="1">
      <c r="B171" s="15"/>
      <c r="E171" s="64"/>
      <c r="F171" s="15"/>
      <c r="I171" s="65"/>
      <c r="J171" s="66"/>
      <c r="K171" s="65"/>
      <c r="L171" s="65"/>
      <c r="M171" s="66"/>
      <c r="N171" s="66"/>
      <c r="O171" s="67"/>
      <c r="P171" s="68"/>
    </row>
    <row r="172" spans="2:16" ht="12.75" customHeight="1" thickBot="1">
      <c r="B172" s="15"/>
      <c r="E172" s="64"/>
      <c r="F172" s="15"/>
      <c r="I172" s="65"/>
      <c r="J172" s="66"/>
      <c r="K172" s="65"/>
      <c r="L172" s="65"/>
      <c r="M172" s="66"/>
      <c r="N172" s="66"/>
      <c r="O172" s="67"/>
      <c r="P172" s="67"/>
    </row>
    <row r="173" spans="2:16" ht="12.75" customHeight="1" thickBot="1">
      <c r="B173" s="15"/>
      <c r="E173" s="64"/>
      <c r="F173" s="15"/>
      <c r="I173" s="65"/>
      <c r="J173" s="66"/>
      <c r="K173" s="65"/>
      <c r="L173" s="65"/>
      <c r="M173" s="66"/>
      <c r="N173" s="66"/>
      <c r="O173" s="67"/>
      <c r="P173" s="68"/>
    </row>
    <row r="174" spans="2:16" ht="12.75" customHeight="1" thickBot="1">
      <c r="B174" s="15"/>
      <c r="E174" s="64"/>
      <c r="F174" s="15"/>
      <c r="I174" s="65"/>
      <c r="J174" s="66"/>
      <c r="K174" s="65"/>
      <c r="L174" s="65"/>
      <c r="M174" s="66"/>
      <c r="N174" s="66"/>
      <c r="O174" s="67"/>
      <c r="P174" s="67"/>
    </row>
    <row r="175" spans="2:16" ht="12.75" customHeight="1" thickBot="1">
      <c r="B175" s="15"/>
      <c r="E175" s="64"/>
      <c r="F175" s="15"/>
      <c r="I175" s="65"/>
      <c r="J175" s="66"/>
      <c r="K175" s="65"/>
      <c r="L175" s="65"/>
      <c r="M175" s="66"/>
      <c r="N175" s="66"/>
      <c r="O175" s="67"/>
      <c r="P175" s="68"/>
    </row>
    <row r="176" spans="2:16" ht="12.75" customHeight="1" thickBot="1">
      <c r="B176" s="15"/>
      <c r="E176" s="64"/>
      <c r="F176" s="15"/>
      <c r="I176" s="65"/>
      <c r="J176" s="66"/>
      <c r="K176" s="65"/>
      <c r="L176" s="65"/>
      <c r="M176" s="66"/>
      <c r="N176" s="66"/>
      <c r="O176" s="67"/>
      <c r="P176" s="68"/>
    </row>
    <row r="177" spans="2:16" ht="12.75" customHeight="1" thickBot="1">
      <c r="B177" s="15"/>
      <c r="E177" s="64"/>
      <c r="F177" s="15"/>
      <c r="I177" s="65"/>
      <c r="J177" s="66"/>
      <c r="K177" s="65"/>
      <c r="L177" s="65"/>
      <c r="M177" s="66"/>
      <c r="N177" s="66"/>
      <c r="O177" s="67"/>
      <c r="P177" s="68"/>
    </row>
    <row r="178" spans="2:16" ht="12.75" customHeight="1" thickBot="1">
      <c r="B178" s="15"/>
      <c r="E178" s="64"/>
      <c r="F178" s="15"/>
      <c r="I178" s="65"/>
      <c r="J178" s="66"/>
      <c r="K178" s="65"/>
      <c r="L178" s="65"/>
      <c r="M178" s="66"/>
      <c r="N178" s="66"/>
      <c r="O178" s="67"/>
      <c r="P178" s="68"/>
    </row>
    <row r="179" spans="2:16" ht="12.75" customHeight="1" thickBot="1">
      <c r="B179" s="15"/>
      <c r="E179" s="64"/>
      <c r="F179" s="15"/>
      <c r="I179" s="65"/>
      <c r="J179" s="66"/>
      <c r="K179" s="65"/>
      <c r="L179" s="65"/>
      <c r="M179" s="66"/>
      <c r="N179" s="66"/>
      <c r="O179" s="67"/>
      <c r="P179" s="68"/>
    </row>
    <row r="180" spans="2:16" ht="12.75" customHeight="1" thickBot="1">
      <c r="B180" s="15"/>
      <c r="E180" s="64"/>
      <c r="F180" s="15"/>
      <c r="I180" s="65"/>
      <c r="J180" s="66"/>
      <c r="K180" s="65"/>
      <c r="L180" s="65"/>
      <c r="M180" s="66"/>
      <c r="N180" s="66"/>
      <c r="O180" s="67"/>
      <c r="P180" s="68"/>
    </row>
    <row r="181" spans="2:16" ht="12.75" customHeight="1" thickBot="1">
      <c r="B181" s="15"/>
      <c r="E181" s="64"/>
      <c r="F181" s="15"/>
      <c r="I181" s="65"/>
      <c r="J181" s="66"/>
      <c r="K181" s="65"/>
      <c r="L181" s="65"/>
      <c r="M181" s="66"/>
      <c r="N181" s="66"/>
      <c r="O181" s="67"/>
      <c r="P181" s="67"/>
    </row>
    <row r="182" spans="2:16" ht="12.75" customHeight="1" thickBot="1">
      <c r="B182" s="15"/>
      <c r="E182" s="64"/>
      <c r="F182" s="15"/>
      <c r="I182" s="65"/>
      <c r="J182" s="66"/>
      <c r="K182" s="65"/>
      <c r="L182" s="65"/>
      <c r="M182" s="66"/>
      <c r="N182" s="66"/>
      <c r="O182" s="67"/>
      <c r="P182" s="68"/>
    </row>
    <row r="183" spans="2:16" ht="12.75" customHeight="1" thickBot="1">
      <c r="B183" s="15"/>
      <c r="E183" s="64"/>
      <c r="F183" s="15"/>
      <c r="I183" s="65"/>
      <c r="J183" s="66"/>
      <c r="K183" s="65"/>
      <c r="L183" s="65"/>
      <c r="M183" s="66"/>
      <c r="N183" s="66"/>
      <c r="O183" s="67"/>
      <c r="P183" s="67"/>
    </row>
    <row r="184" spans="2:16" ht="12.75" customHeight="1" thickBot="1">
      <c r="B184" s="15"/>
      <c r="E184" s="64"/>
      <c r="F184" s="15"/>
      <c r="I184" s="65"/>
      <c r="J184" s="66"/>
      <c r="K184" s="65"/>
      <c r="L184" s="65"/>
      <c r="M184" s="66"/>
      <c r="N184" s="66"/>
      <c r="O184" s="67"/>
      <c r="P184" s="67"/>
    </row>
    <row r="185" spans="2:16" ht="12.75" customHeight="1" thickBot="1">
      <c r="B185" s="15"/>
      <c r="E185" s="64"/>
      <c r="F185" s="15"/>
      <c r="I185" s="65"/>
      <c r="J185" s="66"/>
      <c r="K185" s="65"/>
      <c r="L185" s="65"/>
      <c r="M185" s="66"/>
      <c r="N185" s="66"/>
      <c r="O185" s="67"/>
      <c r="P185" s="67"/>
    </row>
    <row r="186" spans="2:16" ht="12.75" customHeight="1" thickBot="1">
      <c r="B186" s="15"/>
      <c r="E186" s="64"/>
      <c r="F186" s="15"/>
      <c r="I186" s="65"/>
      <c r="J186" s="66"/>
      <c r="K186" s="65"/>
      <c r="L186" s="65"/>
      <c r="M186" s="66"/>
      <c r="N186" s="66"/>
      <c r="O186" s="67"/>
      <c r="P186" s="67"/>
    </row>
    <row r="187" spans="2:16" ht="12.75" customHeight="1" thickBot="1">
      <c r="B187" s="15"/>
      <c r="E187" s="64"/>
      <c r="F187" s="15"/>
      <c r="I187" s="65"/>
      <c r="J187" s="66"/>
      <c r="K187" s="65"/>
      <c r="L187" s="65"/>
      <c r="M187" s="66"/>
      <c r="N187" s="66"/>
      <c r="O187" s="67"/>
      <c r="P187" s="68"/>
    </row>
    <row r="188" spans="2:16" ht="12.75" customHeight="1" thickBot="1">
      <c r="B188" s="15"/>
      <c r="E188" s="64"/>
      <c r="F188" s="15"/>
      <c r="I188" s="65"/>
      <c r="J188" s="66"/>
      <c r="K188" s="65"/>
      <c r="L188" s="65"/>
      <c r="M188" s="66"/>
      <c r="N188" s="66"/>
      <c r="O188" s="67"/>
      <c r="P188" s="68"/>
    </row>
    <row r="189" spans="2:16">
      <c r="B189" s="15"/>
      <c r="E189" s="64"/>
      <c r="F189" s="15"/>
    </row>
    <row r="190" spans="2:16">
      <c r="B190" s="15"/>
      <c r="E190" s="64"/>
      <c r="F190" s="15"/>
    </row>
    <row r="191" spans="2:16">
      <c r="B191" s="15"/>
      <c r="E191" s="64"/>
      <c r="F191" s="15"/>
    </row>
    <row r="192" spans="2:16">
      <c r="B192" s="15"/>
      <c r="E192" s="64"/>
      <c r="F192" s="15"/>
    </row>
    <row r="193" spans="2:6">
      <c r="B193" s="15"/>
      <c r="E193" s="64"/>
      <c r="F193" s="15"/>
    </row>
    <row r="194" spans="2:6">
      <c r="B194" s="15"/>
      <c r="E194" s="64"/>
      <c r="F194" s="15"/>
    </row>
    <row r="195" spans="2:6">
      <c r="B195" s="15"/>
      <c r="E195" s="64"/>
      <c r="F195" s="15"/>
    </row>
    <row r="196" spans="2:6">
      <c r="B196" s="15"/>
      <c r="E196" s="64"/>
      <c r="F196" s="15"/>
    </row>
    <row r="197" spans="2:6">
      <c r="B197" s="15"/>
      <c r="E197" s="64"/>
      <c r="F197" s="15"/>
    </row>
    <row r="198" spans="2:6">
      <c r="B198" s="15"/>
      <c r="E198" s="64"/>
      <c r="F198" s="15"/>
    </row>
    <row r="199" spans="2:6">
      <c r="B199" s="15"/>
      <c r="E199" s="64"/>
      <c r="F199" s="15"/>
    </row>
    <row r="200" spans="2:6">
      <c r="B200" s="15"/>
      <c r="E200" s="64"/>
      <c r="F200" s="15"/>
    </row>
    <row r="201" spans="2:6">
      <c r="B201" s="15"/>
      <c r="E201" s="64"/>
      <c r="F201" s="15"/>
    </row>
    <row r="202" spans="2:6">
      <c r="B202" s="15"/>
      <c r="E202" s="64"/>
      <c r="F202" s="15"/>
    </row>
    <row r="203" spans="2:6">
      <c r="B203" s="15"/>
      <c r="E203" s="64"/>
      <c r="F203" s="15"/>
    </row>
    <row r="204" spans="2:6">
      <c r="B204" s="15"/>
      <c r="E204" s="64"/>
      <c r="F204" s="15"/>
    </row>
    <row r="205" spans="2:6">
      <c r="B205" s="15"/>
      <c r="E205" s="64"/>
      <c r="F205" s="15"/>
    </row>
    <row r="206" spans="2:6">
      <c r="B206" s="15"/>
      <c r="E206" s="64"/>
      <c r="F206" s="15"/>
    </row>
    <row r="207" spans="2:6">
      <c r="B207" s="15"/>
      <c r="E207" s="64"/>
      <c r="F207" s="15"/>
    </row>
    <row r="208" spans="2:6">
      <c r="B208" s="15"/>
      <c r="E208" s="64"/>
      <c r="F208" s="15"/>
    </row>
    <row r="209" spans="2:6">
      <c r="B209" s="15"/>
      <c r="E209" s="64"/>
      <c r="F209" s="15"/>
    </row>
    <row r="210" spans="2:6">
      <c r="B210" s="15"/>
      <c r="E210" s="64"/>
      <c r="F210" s="15"/>
    </row>
    <row r="211" spans="2:6">
      <c r="B211" s="15"/>
      <c r="E211" s="64"/>
      <c r="F211" s="15"/>
    </row>
    <row r="212" spans="2:6">
      <c r="B212" s="15"/>
      <c r="E212" s="64"/>
      <c r="F212" s="15"/>
    </row>
    <row r="213" spans="2:6">
      <c r="B213" s="15"/>
      <c r="E213" s="64"/>
      <c r="F213" s="15"/>
    </row>
    <row r="214" spans="2:6">
      <c r="B214" s="15"/>
      <c r="E214" s="64"/>
      <c r="F214" s="15"/>
    </row>
    <row r="215" spans="2:6">
      <c r="B215" s="15"/>
      <c r="E215" s="64"/>
      <c r="F215" s="15"/>
    </row>
    <row r="216" spans="2:6">
      <c r="B216" s="15"/>
      <c r="E216" s="64"/>
      <c r="F216" s="15"/>
    </row>
    <row r="217" spans="2:6">
      <c r="B217" s="15"/>
      <c r="E217" s="64"/>
      <c r="F217" s="15"/>
    </row>
    <row r="218" spans="2:6">
      <c r="B218" s="15"/>
      <c r="E218" s="64"/>
      <c r="F218" s="15"/>
    </row>
    <row r="219" spans="2:6">
      <c r="B219" s="15"/>
      <c r="E219" s="64"/>
      <c r="F219" s="15"/>
    </row>
    <row r="220" spans="2:6">
      <c r="B220" s="15"/>
      <c r="E220" s="64"/>
      <c r="F220" s="15"/>
    </row>
    <row r="221" spans="2:6">
      <c r="B221" s="15"/>
      <c r="E221" s="64"/>
      <c r="F221" s="15"/>
    </row>
    <row r="222" spans="2:6">
      <c r="B222" s="15"/>
      <c r="E222" s="64"/>
      <c r="F222" s="15"/>
    </row>
    <row r="223" spans="2:6">
      <c r="B223" s="15"/>
      <c r="E223" s="64"/>
      <c r="F223" s="15"/>
    </row>
    <row r="224" spans="2:6">
      <c r="B224" s="15"/>
      <c r="E224" s="64"/>
      <c r="F224" s="15"/>
    </row>
    <row r="225" spans="2:6">
      <c r="B225" s="15"/>
      <c r="E225" s="64"/>
      <c r="F225" s="15"/>
    </row>
    <row r="226" spans="2:6">
      <c r="B226" s="15"/>
      <c r="E226" s="64"/>
      <c r="F226" s="15"/>
    </row>
    <row r="227" spans="2:6">
      <c r="B227" s="15"/>
      <c r="E227" s="64"/>
      <c r="F227" s="15"/>
    </row>
    <row r="228" spans="2:6">
      <c r="B228" s="15"/>
      <c r="E228" s="64"/>
      <c r="F228" s="15"/>
    </row>
    <row r="229" spans="2:6">
      <c r="B229" s="15"/>
      <c r="E229" s="64"/>
      <c r="F229" s="15"/>
    </row>
    <row r="230" spans="2:6">
      <c r="B230" s="15"/>
      <c r="E230" s="64"/>
      <c r="F230" s="15"/>
    </row>
    <row r="231" spans="2:6">
      <c r="B231" s="15"/>
      <c r="E231" s="64"/>
      <c r="F231" s="15"/>
    </row>
    <row r="232" spans="2:6">
      <c r="B232" s="15"/>
      <c r="E232" s="64"/>
      <c r="F232" s="15"/>
    </row>
    <row r="233" spans="2:6">
      <c r="B233" s="15"/>
      <c r="E233" s="64"/>
      <c r="F233" s="15"/>
    </row>
    <row r="234" spans="2:6">
      <c r="B234" s="15"/>
      <c r="E234" s="64"/>
      <c r="F234" s="15"/>
    </row>
    <row r="235" spans="2:6">
      <c r="B235" s="15"/>
      <c r="E235" s="64"/>
      <c r="F235" s="15"/>
    </row>
    <row r="236" spans="2:6">
      <c r="B236" s="15"/>
      <c r="E236" s="64"/>
      <c r="F236" s="15"/>
    </row>
    <row r="237" spans="2:6">
      <c r="B237" s="15"/>
      <c r="E237" s="64"/>
      <c r="F237" s="15"/>
    </row>
    <row r="238" spans="2:6">
      <c r="B238" s="15"/>
      <c r="E238" s="64"/>
      <c r="F238" s="15"/>
    </row>
    <row r="239" spans="2:6">
      <c r="B239" s="15"/>
      <c r="E239" s="64"/>
      <c r="F239" s="15"/>
    </row>
    <row r="240" spans="2:6">
      <c r="B240" s="15"/>
      <c r="E240" s="64"/>
      <c r="F240" s="15"/>
    </row>
    <row r="241" spans="2:6">
      <c r="B241" s="15"/>
      <c r="E241" s="64"/>
      <c r="F241" s="15"/>
    </row>
    <row r="242" spans="2:6">
      <c r="B242" s="15"/>
      <c r="E242" s="64"/>
      <c r="F242" s="15"/>
    </row>
    <row r="243" spans="2:6">
      <c r="B243" s="15"/>
      <c r="E243" s="64"/>
      <c r="F243" s="15"/>
    </row>
    <row r="244" spans="2:6">
      <c r="B244" s="15"/>
      <c r="E244" s="64"/>
      <c r="F244" s="15"/>
    </row>
    <row r="245" spans="2:6">
      <c r="B245" s="15"/>
      <c r="E245" s="64"/>
      <c r="F245" s="15"/>
    </row>
    <row r="246" spans="2:6">
      <c r="B246" s="15"/>
      <c r="E246" s="64"/>
      <c r="F246" s="15"/>
    </row>
    <row r="247" spans="2:6">
      <c r="B247" s="15"/>
      <c r="E247" s="64"/>
      <c r="F247" s="15"/>
    </row>
    <row r="248" spans="2:6">
      <c r="B248" s="15"/>
      <c r="E248" s="64"/>
      <c r="F248" s="15"/>
    </row>
    <row r="249" spans="2:6">
      <c r="B249" s="15"/>
      <c r="E249" s="64"/>
      <c r="F249" s="15"/>
    </row>
    <row r="250" spans="2:6">
      <c r="B250" s="15"/>
      <c r="E250" s="64"/>
      <c r="F250" s="15"/>
    </row>
    <row r="251" spans="2:6">
      <c r="B251" s="15"/>
      <c r="E251" s="64"/>
      <c r="F251" s="15"/>
    </row>
    <row r="252" spans="2:6">
      <c r="B252" s="15"/>
      <c r="E252" s="64"/>
      <c r="F252" s="15"/>
    </row>
    <row r="253" spans="2:6">
      <c r="B253" s="15"/>
      <c r="E253" s="64"/>
      <c r="F253" s="15"/>
    </row>
    <row r="254" spans="2:6">
      <c r="B254" s="15"/>
      <c r="E254" s="64"/>
      <c r="F254" s="15"/>
    </row>
    <row r="255" spans="2:6">
      <c r="B255" s="15"/>
      <c r="E255" s="64"/>
      <c r="F255" s="15"/>
    </row>
    <row r="256" spans="2:6">
      <c r="B256" s="15"/>
      <c r="E256" s="64"/>
      <c r="F256" s="15"/>
    </row>
    <row r="257" spans="2:6">
      <c r="B257" s="15"/>
      <c r="E257" s="64"/>
      <c r="F257" s="15"/>
    </row>
    <row r="258" spans="2:6">
      <c r="B258" s="15"/>
      <c r="E258" s="64"/>
      <c r="F258" s="15"/>
    </row>
    <row r="259" spans="2:6">
      <c r="B259" s="15"/>
      <c r="E259" s="64"/>
      <c r="F259" s="15"/>
    </row>
    <row r="260" spans="2:6">
      <c r="B260" s="15"/>
      <c r="E260" s="64"/>
      <c r="F260" s="15"/>
    </row>
    <row r="261" spans="2:6">
      <c r="B261" s="15"/>
      <c r="E261" s="64"/>
      <c r="F261" s="15"/>
    </row>
    <row r="262" spans="2:6">
      <c r="B262" s="15"/>
      <c r="E262" s="64"/>
      <c r="F262" s="15"/>
    </row>
    <row r="263" spans="2:6">
      <c r="B263" s="15"/>
      <c r="E263" s="64"/>
      <c r="F263" s="15"/>
    </row>
    <row r="264" spans="2:6">
      <c r="B264" s="15"/>
      <c r="E264" s="64"/>
      <c r="F264" s="15"/>
    </row>
    <row r="265" spans="2:6">
      <c r="B265" s="15"/>
      <c r="E265" s="64"/>
      <c r="F265" s="15"/>
    </row>
    <row r="266" spans="2:6">
      <c r="B266" s="15"/>
      <c r="E266" s="64"/>
      <c r="F266" s="15"/>
    </row>
    <row r="267" spans="2:6">
      <c r="B267" s="15"/>
      <c r="E267" s="64"/>
      <c r="F267" s="15"/>
    </row>
    <row r="268" spans="2:6">
      <c r="B268" s="15"/>
      <c r="E268" s="64"/>
      <c r="F268" s="15"/>
    </row>
    <row r="269" spans="2:6">
      <c r="B269" s="15"/>
      <c r="E269" s="64"/>
      <c r="F269" s="15"/>
    </row>
    <row r="270" spans="2:6">
      <c r="B270" s="15"/>
      <c r="E270" s="64"/>
      <c r="F270" s="15"/>
    </row>
    <row r="271" spans="2:6">
      <c r="B271" s="15"/>
      <c r="E271" s="64"/>
      <c r="F271" s="15"/>
    </row>
    <row r="272" spans="2:6">
      <c r="B272" s="15"/>
      <c r="E272" s="64"/>
      <c r="F272" s="15"/>
    </row>
    <row r="273" spans="2:6">
      <c r="B273" s="15"/>
      <c r="E273" s="64"/>
      <c r="F273" s="15"/>
    </row>
    <row r="274" spans="2:6">
      <c r="B274" s="15"/>
      <c r="E274" s="64"/>
      <c r="F274" s="15"/>
    </row>
    <row r="275" spans="2:6">
      <c r="B275" s="15"/>
      <c r="E275" s="64"/>
      <c r="F275" s="15"/>
    </row>
    <row r="276" spans="2:6">
      <c r="B276" s="15"/>
      <c r="E276" s="64"/>
      <c r="F276" s="15"/>
    </row>
    <row r="277" spans="2:6">
      <c r="B277" s="15"/>
      <c r="E277" s="64"/>
      <c r="F277" s="15"/>
    </row>
    <row r="278" spans="2:6">
      <c r="B278" s="15"/>
      <c r="E278" s="64"/>
      <c r="F278" s="15"/>
    </row>
    <row r="279" spans="2:6">
      <c r="B279" s="15"/>
      <c r="E279" s="64"/>
      <c r="F279" s="15"/>
    </row>
    <row r="280" spans="2:6">
      <c r="B280" s="15"/>
      <c r="E280" s="64"/>
      <c r="F280" s="15"/>
    </row>
    <row r="281" spans="2:6">
      <c r="B281" s="15"/>
      <c r="E281" s="64"/>
      <c r="F281" s="15"/>
    </row>
    <row r="282" spans="2:6">
      <c r="B282" s="15"/>
      <c r="E282" s="64"/>
      <c r="F282" s="15"/>
    </row>
    <row r="283" spans="2:6">
      <c r="B283" s="15"/>
      <c r="E283" s="64"/>
      <c r="F283" s="15"/>
    </row>
    <row r="284" spans="2:6">
      <c r="B284" s="15"/>
      <c r="E284" s="64"/>
      <c r="F284" s="15"/>
    </row>
    <row r="285" spans="2:6">
      <c r="B285" s="15"/>
      <c r="E285" s="64"/>
      <c r="F285" s="15"/>
    </row>
    <row r="286" spans="2:6">
      <c r="B286" s="15"/>
      <c r="E286" s="64"/>
      <c r="F286" s="15"/>
    </row>
    <row r="287" spans="2:6">
      <c r="B287" s="15"/>
      <c r="E287" s="64"/>
      <c r="F287" s="15"/>
    </row>
    <row r="288" spans="2:6">
      <c r="B288" s="15"/>
      <c r="E288" s="64"/>
      <c r="F288" s="15"/>
    </row>
    <row r="289" spans="2:6">
      <c r="B289" s="15"/>
      <c r="E289" s="64"/>
      <c r="F289" s="15"/>
    </row>
    <row r="290" spans="2:6">
      <c r="B290" s="15"/>
      <c r="E290" s="64"/>
      <c r="F290" s="15"/>
    </row>
    <row r="291" spans="2:6">
      <c r="B291" s="15"/>
      <c r="E291" s="64"/>
      <c r="F291" s="15"/>
    </row>
    <row r="292" spans="2:6">
      <c r="B292" s="15"/>
      <c r="E292" s="64"/>
      <c r="F292" s="15"/>
    </row>
    <row r="293" spans="2:6">
      <c r="B293" s="15"/>
      <c r="E293" s="64"/>
      <c r="F293" s="15"/>
    </row>
    <row r="294" spans="2:6">
      <c r="B294" s="15"/>
      <c r="E294" s="64"/>
      <c r="F294" s="15"/>
    </row>
    <row r="295" spans="2:6">
      <c r="B295" s="15"/>
      <c r="E295" s="64"/>
      <c r="F295" s="15"/>
    </row>
    <row r="296" spans="2:6">
      <c r="B296" s="15"/>
      <c r="E296" s="64"/>
      <c r="F296" s="15"/>
    </row>
    <row r="297" spans="2:6">
      <c r="B297" s="15"/>
      <c r="E297" s="64"/>
      <c r="F297" s="15"/>
    </row>
    <row r="298" spans="2:6">
      <c r="B298" s="15"/>
      <c r="E298" s="64"/>
      <c r="F298" s="15"/>
    </row>
    <row r="299" spans="2:6">
      <c r="B299" s="15"/>
      <c r="E299" s="64"/>
      <c r="F299" s="15"/>
    </row>
    <row r="300" spans="2:6">
      <c r="B300" s="15"/>
      <c r="E300" s="64"/>
      <c r="F300" s="15"/>
    </row>
    <row r="301" spans="2:6">
      <c r="B301" s="15"/>
      <c r="E301" s="64"/>
      <c r="F301" s="15"/>
    </row>
    <row r="302" spans="2:6">
      <c r="B302" s="15"/>
      <c r="E302" s="64"/>
      <c r="F302" s="15"/>
    </row>
    <row r="303" spans="2:6">
      <c r="B303" s="15"/>
      <c r="E303" s="64"/>
      <c r="F303" s="15"/>
    </row>
    <row r="304" spans="2:6">
      <c r="B304" s="15"/>
      <c r="E304" s="64"/>
      <c r="F304" s="15"/>
    </row>
    <row r="305" spans="2:6">
      <c r="B305" s="15"/>
      <c r="E305" s="64"/>
      <c r="F305" s="15"/>
    </row>
    <row r="306" spans="2:6">
      <c r="B306" s="15"/>
      <c r="E306" s="64"/>
      <c r="F306" s="15"/>
    </row>
    <row r="307" spans="2:6">
      <c r="B307" s="15"/>
      <c r="E307" s="64"/>
      <c r="F307" s="15"/>
    </row>
    <row r="308" spans="2:6">
      <c r="B308" s="15"/>
      <c r="E308" s="64"/>
      <c r="F308" s="15"/>
    </row>
    <row r="309" spans="2:6">
      <c r="B309" s="15"/>
      <c r="E309" s="64"/>
      <c r="F309" s="15"/>
    </row>
    <row r="310" spans="2:6">
      <c r="B310" s="15"/>
      <c r="E310" s="64"/>
      <c r="F310" s="15"/>
    </row>
    <row r="311" spans="2:6">
      <c r="B311" s="15"/>
      <c r="E311" s="64"/>
      <c r="F311" s="15"/>
    </row>
    <row r="312" spans="2:6">
      <c r="B312" s="15"/>
      <c r="E312" s="64"/>
      <c r="F312" s="15"/>
    </row>
    <row r="313" spans="2:6">
      <c r="B313" s="15"/>
      <c r="E313" s="64"/>
      <c r="F313" s="15"/>
    </row>
    <row r="314" spans="2:6">
      <c r="B314" s="15"/>
      <c r="E314" s="64"/>
      <c r="F314" s="15"/>
    </row>
    <row r="315" spans="2:6">
      <c r="B315" s="15"/>
      <c r="E315" s="64"/>
      <c r="F315" s="15"/>
    </row>
    <row r="316" spans="2:6">
      <c r="B316" s="15"/>
      <c r="E316" s="64"/>
      <c r="F316" s="15"/>
    </row>
    <row r="317" spans="2:6">
      <c r="B317" s="15"/>
      <c r="E317" s="64"/>
      <c r="F317" s="15"/>
    </row>
    <row r="318" spans="2:6">
      <c r="B318" s="15"/>
      <c r="E318" s="64"/>
      <c r="F318" s="15"/>
    </row>
    <row r="319" spans="2:6">
      <c r="B319" s="15"/>
      <c r="E319" s="64"/>
      <c r="F319" s="15"/>
    </row>
    <row r="320" spans="2:6">
      <c r="B320" s="15"/>
      <c r="E320" s="64"/>
      <c r="F320" s="15"/>
    </row>
    <row r="321" spans="2:6">
      <c r="B321" s="15"/>
      <c r="E321" s="64"/>
      <c r="F321" s="15"/>
    </row>
    <row r="322" spans="2:6">
      <c r="B322" s="15"/>
      <c r="E322" s="64"/>
      <c r="F322" s="15"/>
    </row>
    <row r="323" spans="2:6">
      <c r="B323" s="15"/>
      <c r="E323" s="64"/>
      <c r="F323" s="15"/>
    </row>
    <row r="324" spans="2:6">
      <c r="B324" s="15"/>
      <c r="E324" s="64"/>
      <c r="F324" s="15"/>
    </row>
    <row r="325" spans="2:6">
      <c r="B325" s="15"/>
      <c r="E325" s="64"/>
      <c r="F325" s="15"/>
    </row>
    <row r="326" spans="2:6">
      <c r="B326" s="15"/>
      <c r="E326" s="64"/>
      <c r="F326" s="15"/>
    </row>
    <row r="327" spans="2:6">
      <c r="B327" s="15"/>
      <c r="E327" s="64"/>
      <c r="F327" s="15"/>
    </row>
    <row r="328" spans="2:6">
      <c r="B328" s="15"/>
      <c r="E328" s="64"/>
      <c r="F328" s="15"/>
    </row>
    <row r="329" spans="2:6">
      <c r="B329" s="15"/>
      <c r="E329" s="64"/>
      <c r="F329" s="15"/>
    </row>
    <row r="330" spans="2:6">
      <c r="B330" s="15"/>
      <c r="E330" s="64"/>
      <c r="F330" s="15"/>
    </row>
    <row r="331" spans="2:6">
      <c r="B331" s="15"/>
      <c r="E331" s="64"/>
      <c r="F331" s="15"/>
    </row>
    <row r="332" spans="2:6">
      <c r="B332" s="15"/>
      <c r="E332" s="64"/>
      <c r="F332" s="15"/>
    </row>
    <row r="333" spans="2:6">
      <c r="B333" s="15"/>
      <c r="E333" s="64"/>
      <c r="F333" s="15"/>
    </row>
    <row r="334" spans="2:6">
      <c r="B334" s="15"/>
      <c r="E334" s="64"/>
      <c r="F334" s="15"/>
    </row>
    <row r="335" spans="2:6">
      <c r="B335" s="15"/>
      <c r="E335" s="64"/>
      <c r="F335" s="15"/>
    </row>
    <row r="336" spans="2:6">
      <c r="B336" s="15"/>
      <c r="E336" s="64"/>
      <c r="F336" s="15"/>
    </row>
    <row r="337" spans="2:6">
      <c r="B337" s="15"/>
      <c r="E337" s="64"/>
      <c r="F337" s="15"/>
    </row>
    <row r="338" spans="2:6">
      <c r="B338" s="15"/>
      <c r="E338" s="64"/>
      <c r="F338" s="15"/>
    </row>
    <row r="339" spans="2:6">
      <c r="B339" s="15"/>
      <c r="E339" s="64"/>
      <c r="F339" s="15"/>
    </row>
    <row r="340" spans="2:6">
      <c r="B340" s="15"/>
      <c r="E340" s="64"/>
      <c r="F340" s="15"/>
    </row>
    <row r="341" spans="2:6">
      <c r="B341" s="15"/>
      <c r="E341" s="64"/>
      <c r="F341" s="15"/>
    </row>
    <row r="342" spans="2:6">
      <c r="B342" s="15"/>
      <c r="E342" s="64"/>
      <c r="F342" s="15"/>
    </row>
    <row r="343" spans="2:6">
      <c r="B343" s="15"/>
      <c r="E343" s="64"/>
      <c r="F343" s="15"/>
    </row>
    <row r="344" spans="2:6">
      <c r="B344" s="15"/>
      <c r="E344" s="64"/>
      <c r="F344" s="15"/>
    </row>
    <row r="345" spans="2:6">
      <c r="B345" s="15"/>
      <c r="E345" s="64"/>
      <c r="F345" s="15"/>
    </row>
    <row r="346" spans="2:6">
      <c r="B346" s="15"/>
      <c r="E346" s="64"/>
      <c r="F346" s="15"/>
    </row>
    <row r="347" spans="2:6">
      <c r="B347" s="15"/>
      <c r="E347" s="64"/>
      <c r="F347" s="15"/>
    </row>
    <row r="348" spans="2:6">
      <c r="B348" s="15"/>
      <c r="E348" s="64"/>
      <c r="F348" s="15"/>
    </row>
    <row r="349" spans="2:6">
      <c r="B349" s="15"/>
      <c r="E349" s="64"/>
      <c r="F349" s="15"/>
    </row>
    <row r="350" spans="2:6">
      <c r="B350" s="15"/>
      <c r="E350" s="64"/>
      <c r="F350" s="15"/>
    </row>
    <row r="351" spans="2:6">
      <c r="B351" s="15"/>
      <c r="E351" s="64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A3" r:id="rId1" xr:uid="{00000000-0004-0000-0100-000000000000}"/>
    <hyperlink ref="P31" r:id="rId2" display="http://www.bav-astro.de/sfs/BAVM_link.php?BAVMnr=80" xr:uid="{00000000-0004-0000-0100-000001000000}"/>
    <hyperlink ref="P32" r:id="rId3" display="http://www.bav-astro.de/sfs/BAVM_link.php?BAVMnr=80" xr:uid="{00000000-0004-0000-0100-000002000000}"/>
    <hyperlink ref="P33" r:id="rId4" display="http://www.bav-astro.de/sfs/BAVM_link.php?BAVMnr=80" xr:uid="{00000000-0004-0000-0100-000003000000}"/>
    <hyperlink ref="P34" r:id="rId5" display="http://www.bav-astro.de/sfs/BAVM_link.php?BAVMnr=80" xr:uid="{00000000-0004-0000-0100-000004000000}"/>
    <hyperlink ref="P35" r:id="rId6" display="http://www.bav-astro.de/sfs/BAVM_link.php?BAVMnr=178" xr:uid="{00000000-0004-0000-0100-000005000000}"/>
    <hyperlink ref="P36" r:id="rId7" display="http://www.bav-astro.de/sfs/BAVM_link.php?BAVMnr=178" xr:uid="{00000000-0004-0000-0100-000006000000}"/>
    <hyperlink ref="P38" r:id="rId8" display="http://www.bav-astro.de/sfs/BAVM_link.php?BAVMnr=178" xr:uid="{00000000-0004-0000-0100-000007000000}"/>
    <hyperlink ref="P39" r:id="rId9" display="http://www.bav-astro.de/sfs/BAVM_link.php?BAVMnr=178" xr:uid="{00000000-0004-0000-0100-000008000000}"/>
    <hyperlink ref="P44" r:id="rId10" display="http://www.bav-astro.de/sfs/BAVM_link.php?BAVMnr=178" xr:uid="{00000000-0004-0000-0100-000009000000}"/>
    <hyperlink ref="P45" r:id="rId11" display="http://www.bav-astro.de/sfs/BAVM_link.php?BAVMnr=178" xr:uid="{00000000-0004-0000-0100-00000A000000}"/>
    <hyperlink ref="P47" r:id="rId12" display="http://www.bav-astro.de/sfs/BAVM_link.php?BAVMnr=178" xr:uid="{00000000-0004-0000-0100-00000B000000}"/>
    <hyperlink ref="P49" r:id="rId13" display="http://www.bav-astro.de/sfs/BAVM_link.php?BAVMnr=178" xr:uid="{00000000-0004-0000-0100-00000C000000}"/>
    <hyperlink ref="P50" r:id="rId14" display="http://www.bav-astro.de/sfs/BAVM_link.php?BAVMnr=178" xr:uid="{00000000-0004-0000-0100-00000D000000}"/>
    <hyperlink ref="P51" r:id="rId15" display="http://www.konkoly.hu/cgi-bin/IBVS?5694" xr:uid="{00000000-0004-0000-0100-00000E000000}"/>
    <hyperlink ref="P52" r:id="rId16" display="http://www.konkoly.hu/cgi-bin/IBVS?5694" xr:uid="{00000000-0004-0000-0100-00000F000000}"/>
    <hyperlink ref="P53" r:id="rId17" display="http://www.konkoly.hu/cgi-bin/IBVS?5694" xr:uid="{00000000-0004-0000-0100-000010000000}"/>
    <hyperlink ref="P54" r:id="rId18" display="http://www.konkoly.hu/cgi-bin/IBVS?5694" xr:uid="{00000000-0004-0000-0100-000011000000}"/>
    <hyperlink ref="P55" r:id="rId19" display="http://www.bav-astro.de/sfs/BAVM_link.php?BAVMnr=178" xr:uid="{00000000-0004-0000-0100-000012000000}"/>
    <hyperlink ref="P56" r:id="rId20" display="http://www.konkoly.hu/cgi-bin/IBVS?5694" xr:uid="{00000000-0004-0000-0100-000013000000}"/>
    <hyperlink ref="P57" r:id="rId21" display="http://www.konkoly.hu/cgi-bin/IBVS?5694" xr:uid="{00000000-0004-0000-0100-000014000000}"/>
    <hyperlink ref="P58" r:id="rId22" display="http://www.konkoly.hu/cgi-bin/IBVS?5694" xr:uid="{00000000-0004-0000-0100-000015000000}"/>
    <hyperlink ref="P141" r:id="rId23" display="http://vsolj.cetus-net.org/no44.pdf" xr:uid="{00000000-0004-0000-0100-000016000000}"/>
    <hyperlink ref="P59" r:id="rId24" display="http://www.konkoly.hu/cgi-bin/IBVS?5694" xr:uid="{00000000-0004-0000-0100-000017000000}"/>
    <hyperlink ref="P60" r:id="rId25" display="http://www.konkoly.hu/cgi-bin/IBVS?5694" xr:uid="{00000000-0004-0000-0100-000018000000}"/>
    <hyperlink ref="P61" r:id="rId26" display="http://www.bav-astro.de/sfs/BAVM_link.php?BAVMnr=183" xr:uid="{00000000-0004-0000-0100-000019000000}"/>
    <hyperlink ref="P62" r:id="rId27" display="http://www.bav-astro.de/sfs/BAVM_link.php?BAVMnr=201" xr:uid="{00000000-0004-0000-0100-00001A000000}"/>
    <hyperlink ref="P63" r:id="rId28" display="http://www.bav-astro.de/sfs/BAVM_link.php?BAVMnr=234" xr:uid="{00000000-0004-0000-0100-00001B000000}"/>
    <hyperlink ref="P144" r:id="rId29" display="http://www.bav-astro.de/sfs/BAVM_link.php?BAVMnr=203" xr:uid="{00000000-0004-0000-0100-00001C000000}"/>
    <hyperlink ref="P145" r:id="rId30" display="http://www.bav-astro.de/sfs/BAVM_link.php?BAVMnr=193" xr:uid="{00000000-0004-0000-0100-00001D000000}"/>
    <hyperlink ref="P64" r:id="rId31" display="http://www.aavso.org/sites/default/files/jaavso/v36n2/186.pdf" xr:uid="{00000000-0004-0000-0100-00001E000000}"/>
    <hyperlink ref="P65" r:id="rId32" display="http://www.bav-astro.de/sfs/BAVM_link.php?BAVMnr=209" xr:uid="{00000000-0004-0000-0100-00001F000000}"/>
    <hyperlink ref="P66" r:id="rId33" display="http://www.aavso.org/sites/default/files/jaavso/v36n2/186.pdf" xr:uid="{00000000-0004-0000-0100-000020000000}"/>
    <hyperlink ref="P67" r:id="rId34" display="http://www.bav-astro.de/sfs/BAVM_link.php?BAVMnr=209" xr:uid="{00000000-0004-0000-0100-000021000000}"/>
    <hyperlink ref="P68" r:id="rId35" display="http://www.aavso.org/sites/default/files/jaavso/v37n1/44.pdf" xr:uid="{00000000-0004-0000-0100-000022000000}"/>
    <hyperlink ref="P146" r:id="rId36" display="http://www.bav-astro.de/sfs/BAVM_link.php?BAVMnr=203" xr:uid="{00000000-0004-0000-0100-000023000000}"/>
    <hyperlink ref="P69" r:id="rId37" display="http://www.bav-astro.de/sfs/BAVM_link.php?BAVMnr=209" xr:uid="{00000000-0004-0000-0100-000024000000}"/>
    <hyperlink ref="P147" r:id="rId38" display="http://www.bav-astro.de/sfs/BAVM_link.php?BAVMnr=212" xr:uid="{00000000-0004-0000-0100-000025000000}"/>
    <hyperlink ref="P148" r:id="rId39" display="http://www.bav-astro.de/sfs/BAVM_link.php?BAVMnr=212" xr:uid="{00000000-0004-0000-0100-000026000000}"/>
    <hyperlink ref="P73" r:id="rId40" display="http://www.konkoly.hu/cgi-bin/IBVS?5920" xr:uid="{00000000-0004-0000-0100-000027000000}"/>
    <hyperlink ref="P74" r:id="rId41" display="http://www.bav-astro.de/sfs/BAVM_link.php?BAVMnr=220" xr:uid="{00000000-0004-0000-0100-000028000000}"/>
    <hyperlink ref="P75" r:id="rId42" display="http://www.bav-astro.de/sfs/BAVM_link.php?BAVMnr=215" xr:uid="{00000000-0004-0000-0100-000029000000}"/>
    <hyperlink ref="P76" r:id="rId43" display="http://www.bav-astro.de/sfs/BAVM_link.php?BAVMnr=215" xr:uid="{00000000-0004-0000-0100-00002A000000}"/>
    <hyperlink ref="P77" r:id="rId44" display="http://www.konkoly.hu/cgi-bin/IBVS?5960" xr:uid="{00000000-0004-0000-0100-00002B000000}"/>
    <hyperlink ref="P149" r:id="rId45" display="http://var.astro.cz/oejv/issues/oejv0137.pdf" xr:uid="{00000000-0004-0000-0100-00002C000000}"/>
    <hyperlink ref="P150" r:id="rId46" display="http://var.astro.cz/oejv/issues/oejv0137.pdf" xr:uid="{00000000-0004-0000-0100-00002D000000}"/>
    <hyperlink ref="P151" r:id="rId47" display="http://var.astro.cz/oejv/issues/oejv0137.pdf" xr:uid="{00000000-0004-0000-0100-00002E000000}"/>
    <hyperlink ref="P152" r:id="rId48" display="http://var.astro.cz/oejv/issues/oejv0137.pdf" xr:uid="{00000000-0004-0000-0100-00002F000000}"/>
    <hyperlink ref="P153" r:id="rId49" display="http://var.astro.cz/oejv/issues/oejv0137.pdf" xr:uid="{00000000-0004-0000-0100-000030000000}"/>
    <hyperlink ref="P78" r:id="rId50" display="http://var.astro.cz/oejv/issues/oejv0160.pdf" xr:uid="{00000000-0004-0000-0100-000031000000}"/>
    <hyperlink ref="P154" r:id="rId51" display="http://www.bav-astro.de/sfs/BAVM_link.php?BAVMnr=225" xr:uid="{00000000-0004-0000-0100-000032000000}"/>
    <hyperlink ref="P80" r:id="rId52" display="http://var.astro.cz/oejv/issues/oejv0160.pdf" xr:uid="{00000000-0004-0000-0100-000033000000}"/>
    <hyperlink ref="P155" r:id="rId53" display="http://www.bav-astro.de/sfs/BAVM_link.php?BAVMnr=225" xr:uid="{00000000-0004-0000-0100-000034000000}"/>
    <hyperlink ref="P81" r:id="rId54" display="http://var.astro.cz/oejv/issues/oejv0160.pdf" xr:uid="{00000000-0004-0000-0100-000035000000}"/>
    <hyperlink ref="P82" r:id="rId55" display="http://www.bav-astro.de/sfs/BAVM_link.php?BAVMnr=228" xr:uid="{00000000-0004-0000-0100-000036000000}"/>
    <hyperlink ref="P83" r:id="rId56" display="http://var.astro.cz/oejv/issues/oejv0160.pdf" xr:uid="{00000000-0004-0000-0100-000037000000}"/>
    <hyperlink ref="P156" r:id="rId57" display="http://www.bav-astro.de/sfs/BAVM_link.php?BAVMnr=225" xr:uid="{00000000-0004-0000-0100-000038000000}"/>
    <hyperlink ref="P157" r:id="rId58" display="http://www.bav-astro.de/sfs/BAVM_link.php?BAVMnr=225" xr:uid="{00000000-0004-0000-0100-000039000000}"/>
    <hyperlink ref="P84" r:id="rId59" display="http://var.astro.cz/oejv/issues/oejv0160.pdf" xr:uid="{00000000-0004-0000-0100-00003A000000}"/>
    <hyperlink ref="P86" r:id="rId60" display="http://www.bav-astro.de/sfs/BAVM_link.php?BAVMnr=231" xr:uid="{00000000-0004-0000-0100-00003B000000}"/>
    <hyperlink ref="P87" r:id="rId61" display="http://www.konkoly.hu/cgi-bin/IBVS?6042" xr:uid="{00000000-0004-0000-0100-00003C000000}"/>
    <hyperlink ref="P88" r:id="rId62" display="http://www.bav-astro.de/sfs/BAVM_link.php?BAVMnr=231" xr:uid="{00000000-0004-0000-0100-00003D000000}"/>
    <hyperlink ref="P89" r:id="rId63" display="http://www.bav-astro.de/sfs/BAVM_link.php?BAVMnr=231" xr:uid="{00000000-0004-0000-0100-00003E000000}"/>
    <hyperlink ref="P90" r:id="rId64" display="http://www.bav-astro.de/sfs/BAVM_link.php?BAVMnr=231" xr:uid="{00000000-0004-0000-0100-00003F000000}"/>
    <hyperlink ref="P91" r:id="rId65" display="http://var.astro.cz/oejv/issues/oejv0160.pdf" xr:uid="{00000000-0004-0000-0100-000040000000}"/>
    <hyperlink ref="P92" r:id="rId66" display="http://var.astro.cz/oejv/issues/oejv0160.pdf" xr:uid="{00000000-0004-0000-0100-000041000000}"/>
    <hyperlink ref="P93" r:id="rId67" display="http://var.astro.cz/oejv/issues/oejv0160.pdf" xr:uid="{00000000-0004-0000-0100-000042000000}"/>
    <hyperlink ref="P94" r:id="rId68" display="http://www.bav-astro.de/sfs/BAVM_link.php?BAVMnr=231" xr:uid="{00000000-0004-0000-0100-000043000000}"/>
    <hyperlink ref="P95" r:id="rId69" display="http://var.astro.cz/oejv/issues/oejv0160.pdf" xr:uid="{00000000-0004-0000-0100-000044000000}"/>
    <hyperlink ref="P96" r:id="rId70" display="http://var.astro.cz/oejv/issues/oejv0160.pdf" xr:uid="{00000000-0004-0000-0100-000045000000}"/>
    <hyperlink ref="P97" r:id="rId71" display="http://var.astro.cz/oejv/issues/oejv0160.pdf" xr:uid="{00000000-0004-0000-0100-000046000000}"/>
    <hyperlink ref="P98" r:id="rId72" display="http://var.astro.cz/oejv/issues/oejv0160.pdf" xr:uid="{00000000-0004-0000-0100-000047000000}"/>
    <hyperlink ref="P100" r:id="rId73" display="http://www.bav-astro.de/sfs/BAVM_link.php?BAVMnr=234" xr:uid="{00000000-0004-0000-0100-000048000000}"/>
    <hyperlink ref="P101" r:id="rId74" display="http://www.bav-astro.de/sfs/BAVM_link.php?BAVMnr=234" xr:uid="{00000000-0004-0000-0100-000049000000}"/>
    <hyperlink ref="P102" r:id="rId75" display="http://www.konkoly.hu/cgi-bin/IBVS?6125" xr:uid="{00000000-0004-0000-0100-00004A000000}"/>
    <hyperlink ref="P103" r:id="rId76" display="http://www.bav-astro.de/sfs/BAVM_link.php?BAVMnr=239" xr:uid="{00000000-0004-0000-01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2025-01-01T06:12:04Z</dcterms:modified>
</cp:coreProperties>
</file>